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895"/>
  </bookViews>
  <sheets>
    <sheet name="Характеристика МКД" sheetId="1" r:id="rId1"/>
  </sheets>
  <externalReferences>
    <externalReference r:id="rId2"/>
  </externalReferences>
  <definedNames>
    <definedName name="_xlnm._FilterDatabase" localSheetId="0" hidden="1">'Характеристика МКД'!$B$6:$Y$156</definedName>
    <definedName name="_xlnm.Print_Titles" localSheetId="0">'Характеристика МКД'!$2:$5</definedName>
    <definedName name="_xlnm.Print_Titles">'[1]Характерист на 01.07.12'!$A$1:$C$65536,'[1]Характерист на 01.07.12'!$A$2:$IV$8</definedName>
    <definedName name="Тариф_на_2010.xlsx_Характерист_A2" localSheetId="0">#REF!</definedName>
    <definedName name="Тариф_на_2010.xlsx_Характерист_A2">#REF!</definedName>
  </definedNames>
  <calcPr calcId="145621"/>
</workbook>
</file>

<file path=xl/calcChain.xml><?xml version="1.0" encoding="utf-8"?>
<calcChain xmlns="http://schemas.openxmlformats.org/spreadsheetml/2006/main">
  <c r="J161" i="1" l="1"/>
  <c r="I161" i="1"/>
  <c r="V156" i="1"/>
  <c r="I164" i="1"/>
  <c r="T156" i="1"/>
  <c r="U156" i="1"/>
  <c r="Z156" i="1"/>
  <c r="Z155" i="1"/>
  <c r="N156" i="1" l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7" i="1"/>
  <c r="L175" i="1" l="1"/>
  <c r="J175" i="1"/>
  <c r="I175" i="1"/>
  <c r="J171" i="1" l="1"/>
  <c r="I171" i="1"/>
  <c r="L170" i="1"/>
  <c r="L169" i="1"/>
  <c r="L168" i="1"/>
  <c r="L167" i="1"/>
  <c r="L171" i="1" l="1"/>
  <c r="J164" i="1"/>
  <c r="K164" i="1"/>
  <c r="L161" i="1"/>
  <c r="L162" i="1"/>
  <c r="L163" i="1"/>
  <c r="L160" i="1"/>
  <c r="L164" i="1" l="1"/>
  <c r="S156" i="1"/>
  <c r="P156" i="1"/>
  <c r="M156" i="1"/>
  <c r="R152" i="1"/>
  <c r="Q152" i="1" s="1"/>
  <c r="Q145" i="1"/>
  <c r="Q144" i="1"/>
  <c r="Q138" i="1"/>
  <c r="R136" i="1"/>
  <c r="Q136" i="1" s="1"/>
  <c r="R132" i="1"/>
  <c r="Q132" i="1" s="1"/>
  <c r="R126" i="1"/>
  <c r="Q126" i="1" s="1"/>
  <c r="Q125" i="1"/>
  <c r="Q123" i="1"/>
  <c r="R122" i="1"/>
  <c r="Q122" i="1" s="1"/>
  <c r="W119" i="1"/>
  <c r="R119" i="1"/>
  <c r="Q119" i="1" s="1"/>
  <c r="R117" i="1"/>
  <c r="Q117" i="1" s="1"/>
  <c r="J117" i="1"/>
  <c r="Q109" i="1"/>
  <c r="Q95" i="1"/>
  <c r="Q94" i="1"/>
  <c r="Q93" i="1"/>
  <c r="Q90" i="1"/>
  <c r="R87" i="1"/>
  <c r="Q87" i="1" s="1"/>
  <c r="Q86" i="1"/>
  <c r="Q83" i="1"/>
  <c r="Q77" i="1"/>
  <c r="R73" i="1"/>
  <c r="Q73" i="1" s="1"/>
  <c r="R72" i="1"/>
  <c r="Q72" i="1" s="1"/>
  <c r="R69" i="1"/>
  <c r="Q69" i="1" s="1"/>
  <c r="Q64" i="1"/>
  <c r="R63" i="1"/>
  <c r="Q63" i="1" s="1"/>
  <c r="Q61" i="1"/>
  <c r="R60" i="1"/>
  <c r="Q60" i="1" s="1"/>
  <c r="R54" i="1"/>
  <c r="Q54" i="1" s="1"/>
  <c r="Q53" i="1"/>
  <c r="R52" i="1"/>
  <c r="Q52" i="1" s="1"/>
  <c r="Q48" i="1"/>
  <c r="Q45" i="1"/>
  <c r="Q31" i="1"/>
  <c r="R28" i="1"/>
  <c r="Q28" i="1" s="1"/>
  <c r="Q27" i="1"/>
  <c r="Q26" i="1"/>
  <c r="Q22" i="1"/>
  <c r="R21" i="1"/>
  <c r="Q21" i="1" s="1"/>
  <c r="Q20" i="1"/>
  <c r="R13" i="1"/>
  <c r="Y156" i="1" l="1"/>
  <c r="W156" i="1"/>
  <c r="R156" i="1"/>
  <c r="Q13" i="1"/>
  <c r="Q156" i="1" l="1"/>
</calcChain>
</file>

<file path=xl/comments1.xml><?xml version="1.0" encoding="utf-8"?>
<comments xmlns="http://schemas.openxmlformats.org/spreadsheetml/2006/main">
  <authors>
    <author>sharypova.l</author>
    <author>Екатерина Смирнова</author>
  </authors>
  <commentList>
    <comment ref="V20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поправлено со 147 на 277,7 -14.04.2014. Добавлены коридоры
</t>
        </r>
      </text>
    </comment>
    <comment ref="D40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новые тарифы</t>
        </r>
      </text>
    </comment>
    <comment ref="D45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новые тарифы</t>
        </r>
      </text>
    </comment>
    <comment ref="R54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нет произв. Базы у нас -бесхоз</t>
        </r>
      </text>
    </comment>
    <comment ref="D57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новый тариф</t>
        </r>
      </text>
    </comment>
    <comment ref="P57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взято с протокола</t>
        </r>
      </text>
    </comment>
    <comment ref="D90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новые тарифы</t>
        </r>
      </text>
    </comment>
    <comment ref="V111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12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нет тех.паспорта. Взято по Текстильщиков 40а
</t>
        </r>
      </text>
    </comment>
    <comment ref="R122" authorId="0">
      <text>
        <r>
          <rPr>
            <b/>
            <sz val="8"/>
            <color indexed="81"/>
            <rFont val="Tahoma"/>
            <family val="2"/>
            <charset val="204"/>
          </rPr>
          <t>sharypova.l:</t>
        </r>
        <r>
          <rPr>
            <sz val="8"/>
            <color indexed="81"/>
            <rFont val="Tahoma"/>
            <family val="2"/>
            <charset val="204"/>
          </rPr>
          <t xml:space="preserve">
парикмахерская кв.40 платит как жилье</t>
        </r>
      </text>
    </comment>
    <comment ref="D129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новые тарифы</t>
        </r>
      </text>
    </comment>
    <comment ref="D135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новые тарифы</t>
        </r>
      </text>
    </comment>
    <comment ref="D144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новый тариф
</t>
        </r>
      </text>
    </comment>
    <comment ref="D145" authorId="1">
      <text>
        <r>
          <rPr>
            <b/>
            <sz val="8"/>
            <color indexed="81"/>
            <rFont val="Tahoma"/>
            <family val="2"/>
            <charset val="204"/>
          </rPr>
          <t>Екатерина Смирнова:</t>
        </r>
        <r>
          <rPr>
            <sz val="8"/>
            <color indexed="81"/>
            <rFont val="Tahoma"/>
            <family val="2"/>
            <charset val="204"/>
          </rPr>
          <t xml:space="preserve">
с 01.02.15 новый тариф</t>
        </r>
      </text>
    </comment>
  </commentList>
</comments>
</file>

<file path=xl/sharedStrings.xml><?xml version="1.0" encoding="utf-8"?>
<sst xmlns="http://schemas.openxmlformats.org/spreadsheetml/2006/main" count="1279" uniqueCount="249">
  <si>
    <t xml:space="preserve">Характеристика жилищного фонда  ЗАО "УК ЖХ №1" </t>
  </si>
  <si>
    <t>тип (проспект,улица,переулок,проезд, и т.п.)</t>
  </si>
  <si>
    <t>Наименование улицы</t>
  </si>
  <si>
    <t>Номер дома</t>
  </si>
  <si>
    <t>Год постройки</t>
  </si>
  <si>
    <t>Кол-во подъездов</t>
  </si>
  <si>
    <t>Кол-во этажей</t>
  </si>
  <si>
    <t>Кол-во квартир</t>
  </si>
  <si>
    <t>ВДГО</t>
  </si>
  <si>
    <t>Г/колонка или гор/вода</t>
  </si>
  <si>
    <t>Количество пассажирских лифтов</t>
  </si>
  <si>
    <t>Количество грузовых лифтов</t>
  </si>
  <si>
    <t>Общая площадь помещений, относящаяся к общему имуществу дома</t>
  </si>
  <si>
    <t>в том числе</t>
  </si>
  <si>
    <t>Количество проживающих, чел.</t>
  </si>
  <si>
    <t>кадастровый номер земельного участка</t>
  </si>
  <si>
    <t>улица</t>
  </si>
  <si>
    <t>2-Мстерская</t>
  </si>
  <si>
    <t>ж/б</t>
  </si>
  <si>
    <t>мяг.</t>
  </si>
  <si>
    <t>да</t>
  </si>
  <si>
    <t>г/в</t>
  </si>
  <si>
    <t>нет</t>
  </si>
  <si>
    <t>37:24:010350:42</t>
  </si>
  <si>
    <t>37:24:010350:45</t>
  </si>
  <si>
    <t>5-Коляновская</t>
  </si>
  <si>
    <t>37:24:010327:12</t>
  </si>
  <si>
    <t>37:24:010327:11</t>
  </si>
  <si>
    <t>37:24:010327:10</t>
  </si>
  <si>
    <t>37:24:010326:57</t>
  </si>
  <si>
    <t>Маршала Василевского</t>
  </si>
  <si>
    <t>37:24:010315:57</t>
  </si>
  <si>
    <t>кир.</t>
  </si>
  <si>
    <t>37:24:010322:104</t>
  </si>
  <si>
    <t>37:24:010315:28</t>
  </si>
  <si>
    <t>37:24:010322:117</t>
  </si>
  <si>
    <t>шиф.</t>
  </si>
  <si>
    <t>11-А</t>
  </si>
  <si>
    <t>37:24:010315:48</t>
  </si>
  <si>
    <t>11-Б</t>
  </si>
  <si>
    <t>37:24:010315:165</t>
  </si>
  <si>
    <t>37:24:010322:118</t>
  </si>
  <si>
    <t>37:24:010321:23</t>
  </si>
  <si>
    <t>37:24:010321:78</t>
  </si>
  <si>
    <t>37:24:010327:0042</t>
  </si>
  <si>
    <t>37:24:010326:71</t>
  </si>
  <si>
    <t>37:24:010327:0044</t>
  </si>
  <si>
    <t>Кавалерийская</t>
  </si>
  <si>
    <t>37:24:010313:118</t>
  </si>
  <si>
    <t>37:24:010313:119</t>
  </si>
  <si>
    <t>37:24:010313:120</t>
  </si>
  <si>
    <t>8-А</t>
  </si>
  <si>
    <t>37:24:010314:74; 37:24:010313:185 (1487+3549)</t>
  </si>
  <si>
    <t>Кудряшова</t>
  </si>
  <si>
    <t>37:24:010322:0108</t>
  </si>
  <si>
    <t>кир/ж/б</t>
  </si>
  <si>
    <t>37:24:010324:0065</t>
  </si>
  <si>
    <t>37:24:010324:0090</t>
  </si>
  <si>
    <t>37:24:010324:0091</t>
  </si>
  <si>
    <t>37:24:010324:89</t>
  </si>
  <si>
    <t>110-А</t>
  </si>
  <si>
    <t>37:24:010324:85</t>
  </si>
  <si>
    <t>37:24:010322:114</t>
  </si>
  <si>
    <t>113-А</t>
  </si>
  <si>
    <t>37:24:010322:115</t>
  </si>
  <si>
    <t>37:24:010322:109</t>
  </si>
  <si>
    <t>Лежневская</t>
  </si>
  <si>
    <t>37:24:010324:102</t>
  </si>
  <si>
    <t>37:24:010324:100</t>
  </si>
  <si>
    <t>37:24:010324:97</t>
  </si>
  <si>
    <t>211-Б</t>
  </si>
  <si>
    <t>37:24:010324:108</t>
  </si>
  <si>
    <t>Ломовская</t>
  </si>
  <si>
    <t>37:24:010329:22</t>
  </si>
  <si>
    <t>Любимова</t>
  </si>
  <si>
    <t>26-А</t>
  </si>
  <si>
    <t>Нижняя</t>
  </si>
  <si>
    <t>37:24:010333:46</t>
  </si>
  <si>
    <t>Новосельская</t>
  </si>
  <si>
    <t>37:24:010333:22</t>
  </si>
  <si>
    <t>37:24:010333:81</t>
  </si>
  <si>
    <t>37:24:010333:78</t>
  </si>
  <si>
    <t>37:24:010333:34</t>
  </si>
  <si>
    <t>12-А</t>
  </si>
  <si>
    <t>37:24:010333:44</t>
  </si>
  <si>
    <t>12-Б</t>
  </si>
  <si>
    <t>37:24:010333:35</t>
  </si>
  <si>
    <t>Профессиональная</t>
  </si>
  <si>
    <t>37:24:010325:19</t>
  </si>
  <si>
    <t>37:24:010325:15</t>
  </si>
  <si>
    <t>37:24:010325:18</t>
  </si>
  <si>
    <t>Родниковская</t>
  </si>
  <si>
    <t>37:24:010349:9</t>
  </si>
  <si>
    <t>50-А</t>
  </si>
  <si>
    <t>37:24:010350:29</t>
  </si>
  <si>
    <t>52-А</t>
  </si>
  <si>
    <t>37:24:010350:31</t>
  </si>
  <si>
    <t>проспект</t>
  </si>
  <si>
    <t>Строителей</t>
  </si>
  <si>
    <t>37:24:010322:0134</t>
  </si>
  <si>
    <t>37:24:010322:0148</t>
  </si>
  <si>
    <t>37:24:010322:0099</t>
  </si>
  <si>
    <t>20-А</t>
  </si>
  <si>
    <t>37:24:010322:107</t>
  </si>
  <si>
    <t>20-Б</t>
  </si>
  <si>
    <t>37:24:010322:0110</t>
  </si>
  <si>
    <t>37:24:010322:0100</t>
  </si>
  <si>
    <t>30-А</t>
  </si>
  <si>
    <t>37:24:010322:111</t>
  </si>
  <si>
    <t>30-Б</t>
  </si>
  <si>
    <t>37:24:010322:112</t>
  </si>
  <si>
    <t>30-В</t>
  </si>
  <si>
    <t>37:24:010322:113</t>
  </si>
  <si>
    <t>37:24:010322:0106</t>
  </si>
  <si>
    <t>37:24:010322:0105</t>
  </si>
  <si>
    <t>37:24:010315:61</t>
  </si>
  <si>
    <t>37:24:010315:18</t>
  </si>
  <si>
    <t>37:24:010312:74</t>
  </si>
  <si>
    <t>37:24:010315:21</t>
  </si>
  <si>
    <t>37:24:010315:20</t>
  </si>
  <si>
    <t>37:24:010359:109</t>
  </si>
  <si>
    <t>37:24:010359:36</t>
  </si>
  <si>
    <t>37:24:010359:35</t>
  </si>
  <si>
    <t>37:24:010359:43</t>
  </si>
  <si>
    <t>37:24:010359:42</t>
  </si>
  <si>
    <t>37:24:010313:10</t>
  </si>
  <si>
    <t>37:24:010313:140</t>
  </si>
  <si>
    <t>37:24:010313:145</t>
  </si>
  <si>
    <t>37:24:010313:13</t>
  </si>
  <si>
    <t>37:24:010313:12</t>
  </si>
  <si>
    <t>37:24:010313:96</t>
  </si>
  <si>
    <t>92-А</t>
  </si>
  <si>
    <t>37:24:010313:139</t>
  </si>
  <si>
    <t>37:24:010313:25</t>
  </si>
  <si>
    <t>106А</t>
  </si>
  <si>
    <t>37:24:010313:138</t>
  </si>
  <si>
    <t>37:24:010313:123</t>
  </si>
  <si>
    <t>37:24:010313:122</t>
  </si>
  <si>
    <t>37:24:010313:39</t>
  </si>
  <si>
    <t>37:24:010313:45</t>
  </si>
  <si>
    <t>Текстильщиков</t>
  </si>
  <si>
    <t>4-А</t>
  </si>
  <si>
    <t>4-Б</t>
  </si>
  <si>
    <t>4-В</t>
  </si>
  <si>
    <t>6-Б</t>
  </si>
  <si>
    <t>6-В</t>
  </si>
  <si>
    <t>6-Г</t>
  </si>
  <si>
    <t>37:24:010313:23</t>
  </si>
  <si>
    <t>8-Б</t>
  </si>
  <si>
    <t>37:24:010313:3557</t>
  </si>
  <si>
    <t>37:24:010354:37</t>
  </si>
  <si>
    <t>37:24:010315:25</t>
  </si>
  <si>
    <t>26-Б</t>
  </si>
  <si>
    <t>37:24:010315:24</t>
  </si>
  <si>
    <t>37:24:010315:30</t>
  </si>
  <si>
    <t>40А</t>
  </si>
  <si>
    <t>37:24:010315:45</t>
  </si>
  <si>
    <t>42А</t>
  </si>
  <si>
    <t>37:24:010315:43</t>
  </si>
  <si>
    <t>44-А</t>
  </si>
  <si>
    <t>37:24:010315:29</t>
  </si>
  <si>
    <t>44-Б</t>
  </si>
  <si>
    <t>37:24:010315:26</t>
  </si>
  <si>
    <t>44-В</t>
  </si>
  <si>
    <t>37:24:010315:23</t>
  </si>
  <si>
    <t>37:24:010321:44</t>
  </si>
  <si>
    <t>48</t>
  </si>
  <si>
    <t>37:24:010321:28</t>
  </si>
  <si>
    <t>48-А</t>
  </si>
  <si>
    <t>37:24:010321:24</t>
  </si>
  <si>
    <t>54-А</t>
  </si>
  <si>
    <t>37:24:010322:70</t>
  </si>
  <si>
    <t>58-А</t>
  </si>
  <si>
    <t>37:24:010322:119</t>
  </si>
  <si>
    <t>37:24:010322:47</t>
  </si>
  <si>
    <t>37:24:010322:121</t>
  </si>
  <si>
    <t>37:24:010322:122</t>
  </si>
  <si>
    <t>37:24:010322:123</t>
  </si>
  <si>
    <t>37:24:010322:124</t>
  </si>
  <si>
    <t>37:24:010322:270</t>
  </si>
  <si>
    <t>109-А</t>
  </si>
  <si>
    <t>37:24:010326:69</t>
  </si>
  <si>
    <t>109-Б</t>
  </si>
  <si>
    <t>37:24:010326:70</t>
  </si>
  <si>
    <t>113-Б</t>
  </si>
  <si>
    <t>37:24:010326:0066</t>
  </si>
  <si>
    <t>113-В</t>
  </si>
  <si>
    <t>37:24:010326:63</t>
  </si>
  <si>
    <t>115-Б</t>
  </si>
  <si>
    <t>37:24:010326:14</t>
  </si>
  <si>
    <t>37:24:010326:49</t>
  </si>
  <si>
    <t>117-А</t>
  </si>
  <si>
    <t>37:24:010326:51</t>
  </si>
  <si>
    <t>117-Б</t>
  </si>
  <si>
    <t>37:24:010326:20</t>
  </si>
  <si>
    <t>117-В</t>
  </si>
  <si>
    <t>37:24:010326:52</t>
  </si>
  <si>
    <t>5/7/9</t>
  </si>
  <si>
    <t>37:24:010324:0127</t>
  </si>
  <si>
    <t>Шубиных</t>
  </si>
  <si>
    <t>37:24:010313:6</t>
  </si>
  <si>
    <t>3-А</t>
  </si>
  <si>
    <t>37:24:010313:168</t>
  </si>
  <si>
    <t>37:24:010359:41</t>
  </si>
  <si>
    <t>37:24:010359:37</t>
  </si>
  <si>
    <t>37:24:010313:189</t>
  </si>
  <si>
    <t>37:24:010359:44</t>
  </si>
  <si>
    <t>10-А</t>
  </si>
  <si>
    <t>37:24:010359:34</t>
  </si>
  <si>
    <t>37:24:010313:167</t>
  </si>
  <si>
    <t>37:24:010313:192</t>
  </si>
  <si>
    <t>37:24:010359:39</t>
  </si>
  <si>
    <t>14-А</t>
  </si>
  <si>
    <t>37:24:010359:27</t>
  </si>
  <si>
    <t>14-Б</t>
  </si>
  <si>
    <t>37:24:010359:40</t>
  </si>
  <si>
    <t>16-А</t>
  </si>
  <si>
    <t>37:24:010359:46</t>
  </si>
  <si>
    <t>37:24:010313:158</t>
  </si>
  <si>
    <t>37:24:010354:21</t>
  </si>
  <si>
    <t>22-А</t>
  </si>
  <si>
    <t>37:24:010354:22</t>
  </si>
  <si>
    <t>36-А</t>
  </si>
  <si>
    <t>37:24:010354:23</t>
  </si>
  <si>
    <t>ВСЕГО по предприятию</t>
  </si>
  <si>
    <t>Управляющий ЗАО "УК  ЖХ №1"</t>
  </si>
  <si>
    <t>Ликсонова С.С.</t>
  </si>
  <si>
    <t xml:space="preserve">Общая площадь жилых и нежилых помещений многоквартирного дома, м2 </t>
  </si>
  <si>
    <t>Общая площадь жилых помещений, м2</t>
  </si>
  <si>
    <t>Общая площадь нежилых помещений, м2</t>
  </si>
  <si>
    <t>газ.кол.</t>
  </si>
  <si>
    <t xml:space="preserve">Кад.площадь земельного участка, входящего в состав общего имущества,м2 </t>
  </si>
  <si>
    <t>Площадь придомовой территории</t>
  </si>
  <si>
    <t>Уровень благоустройства</t>
  </si>
  <si>
    <t>благоустр.</t>
  </si>
  <si>
    <t>до 25 лет</t>
  </si>
  <si>
    <t>26-50</t>
  </si>
  <si>
    <t>51-75</t>
  </si>
  <si>
    <t>Итого</t>
  </si>
  <si>
    <t>Материал стен</t>
  </si>
  <si>
    <t>Материал крыш</t>
  </si>
  <si>
    <t>№ п/п</t>
  </si>
  <si>
    <t>На 01.02.2015</t>
  </si>
  <si>
    <t>На 01.01.2014</t>
  </si>
  <si>
    <t>Общая площадь помещений МКД, включающая в себя площадь мест общего пользования, м2</t>
  </si>
  <si>
    <t>Площадь кровли, м2</t>
  </si>
  <si>
    <t>Площадь подвала, м2</t>
  </si>
  <si>
    <t xml:space="preserve"> </t>
  </si>
  <si>
    <t>37:24:10313:4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</si>
</sst>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0" xfId="0" applyFont="1" applyFill="1"/>
    <xf numFmtId="3" fontId="6" fillId="0" borderId="0" xfId="0" applyNumberFormat="1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2" fillId="0" borderId="0" xfId="0" applyFont="1" applyBorder="1"/>
    <xf numFmtId="2" fontId="12" fillId="0" borderId="0" xfId="0" applyNumberFormat="1" applyFont="1" applyBorder="1"/>
    <xf numFmtId="0" fontId="12" fillId="0" borderId="0" xfId="0" applyFont="1" applyFill="1" applyBorder="1"/>
    <xf numFmtId="0" fontId="12" fillId="0" borderId="0" xfId="0" applyFont="1" applyFill="1"/>
    <xf numFmtId="2" fontId="12" fillId="0" borderId="0" xfId="0" applyNumberFormat="1" applyFont="1" applyFill="1"/>
    <xf numFmtId="164" fontId="12" fillId="0" borderId="0" xfId="0" applyNumberFormat="1" applyFont="1" applyBorder="1"/>
    <xf numFmtId="164" fontId="12" fillId="0" borderId="0" xfId="0" applyNumberFormat="1" applyFont="1" applyFill="1" applyBorder="1"/>
    <xf numFmtId="164" fontId="12" fillId="0" borderId="0" xfId="0" applyNumberFormat="1" applyFont="1" applyFill="1"/>
    <xf numFmtId="2" fontId="12" fillId="0" borderId="0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49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/>
    <xf numFmtId="4" fontId="0" fillId="2" borderId="5" xfId="0" applyNumberFormat="1" applyFill="1" applyBorder="1"/>
    <xf numFmtId="164" fontId="1" fillId="2" borderId="5" xfId="0" applyNumberFormat="1" applyFont="1" applyFill="1" applyBorder="1"/>
    <xf numFmtId="4" fontId="4" fillId="2" borderId="5" xfId="0" applyNumberFormat="1" applyFont="1" applyFill="1" applyBorder="1"/>
    <xf numFmtId="4" fontId="1" fillId="2" borderId="5" xfId="0" applyNumberFormat="1" applyFont="1" applyFill="1" applyBorder="1"/>
    <xf numFmtId="0" fontId="0" fillId="2" borderId="5" xfId="0" applyFill="1" applyBorder="1" applyAlignment="1">
      <alignment wrapText="1"/>
    </xf>
    <xf numFmtId="0" fontId="5" fillId="2" borderId="5" xfId="0" applyFont="1" applyFill="1" applyBorder="1" applyAlignment="1">
      <alignment horizontal="center"/>
    </xf>
    <xf numFmtId="2" fontId="1" fillId="2" borderId="5" xfId="0" applyNumberFormat="1" applyFont="1" applyFill="1" applyBorder="1"/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0" fillId="2" borderId="14" xfId="0" applyNumberFormat="1" applyFill="1" applyBorder="1"/>
    <xf numFmtId="0" fontId="1" fillId="2" borderId="14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0" fillId="2" borderId="3" xfId="0" applyNumberFormat="1" applyFill="1" applyBorder="1"/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6" fillId="2" borderId="5" xfId="0" applyNumberFormat="1" applyFont="1" applyFill="1" applyBorder="1"/>
    <xf numFmtId="4" fontId="1" fillId="2" borderId="14" xfId="0" applyNumberFormat="1" applyFont="1" applyFill="1" applyBorder="1"/>
    <xf numFmtId="0" fontId="7" fillId="2" borderId="0" xfId="0" applyNumberFormat="1" applyFont="1" applyFill="1"/>
    <xf numFmtId="2" fontId="0" fillId="2" borderId="5" xfId="0" applyNumberFormat="1" applyFill="1" applyBorder="1"/>
    <xf numFmtId="3" fontId="6" fillId="2" borderId="5" xfId="0" applyNumberFormat="1" applyFont="1" applyFill="1" applyBorder="1"/>
    <xf numFmtId="0" fontId="0" fillId="2" borderId="0" xfId="0" applyFill="1"/>
    <xf numFmtId="3" fontId="8" fillId="2" borderId="12" xfId="0" applyNumberFormat="1" applyFont="1" applyFill="1" applyBorder="1" applyAlignment="1">
      <alignment horizontal="center"/>
    </xf>
    <xf numFmtId="3" fontId="8" fillId="2" borderId="5" xfId="0" applyNumberFormat="1" applyFont="1" applyFill="1" applyBorder="1"/>
    <xf numFmtId="3" fontId="8" fillId="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6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3" fontId="8" fillId="2" borderId="15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12" fillId="2" borderId="0" xfId="0" applyFont="1" applyFill="1" applyBorder="1"/>
    <xf numFmtId="2" fontId="12" fillId="2" borderId="0" xfId="0" applyNumberFormat="1" applyFont="1" applyFill="1" applyBorder="1"/>
    <xf numFmtId="0" fontId="12" fillId="2" borderId="0" xfId="0" applyFont="1" applyFill="1"/>
    <xf numFmtId="0" fontId="1" fillId="2" borderId="0" xfId="0" applyFont="1" applyFill="1" applyBorder="1" applyAlignment="1">
      <alignment horizontal="center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2" fontId="12" fillId="2" borderId="0" xfId="0" applyNumberFormat="1" applyFont="1" applyFill="1"/>
    <xf numFmtId="0" fontId="0" fillId="2" borderId="8" xfId="0" applyFill="1" applyBorder="1"/>
    <xf numFmtId="165" fontId="8" fillId="2" borderId="8" xfId="0" applyNumberFormat="1" applyFont="1" applyFill="1" applyBorder="1" applyAlignment="1">
      <alignment horizontal="center"/>
    </xf>
    <xf numFmtId="0" fontId="0" fillId="0" borderId="5" xfId="0" applyFill="1" applyBorder="1"/>
    <xf numFmtId="4" fontId="0" fillId="0" borderId="5" xfId="0" applyNumberFormat="1" applyFill="1" applyBorder="1"/>
    <xf numFmtId="0" fontId="2" fillId="0" borderId="3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14" xfId="0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/>
    <xf numFmtId="0" fontId="1" fillId="0" borderId="5" xfId="0" applyFont="1" applyFill="1" applyBorder="1"/>
    <xf numFmtId="0" fontId="1" fillId="0" borderId="12" xfId="0" applyFont="1" applyFill="1" applyBorder="1" applyAlignment="1">
      <alignment horizontal="center"/>
    </xf>
    <xf numFmtId="49" fontId="1" fillId="0" borderId="5" xfId="0" applyNumberFormat="1" applyFont="1" applyFill="1" applyBorder="1"/>
    <xf numFmtId="0" fontId="1" fillId="0" borderId="5" xfId="0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428625</xdr:colOff>
      <xdr:row>8</xdr:row>
      <xdr:rowOff>114300</xdr:rowOff>
    </xdr:from>
    <xdr:ext cx="184731" cy="264560"/>
    <xdr:sp macro="" textlink="">
      <xdr:nvSpPr>
        <xdr:cNvPr id="2" name="TextBox 1"/>
        <xdr:cNvSpPr txBox="1"/>
      </xdr:nvSpPr>
      <xdr:spPr>
        <a:xfrm>
          <a:off x="253555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7;&#1090;&#1077;&#1074;&#1072;&#1103;/&#1047;&#1040;&#1054;%20&#1059;&#1050;%20&#1046;&#1061;%20&#8470;1/&#1061;&#1072;&#1088;&#1072;&#1082;&#1090;&#1077;&#1088;&#1080;&#1089;&#1090;&#1080;&#1082;&#1072;%20&#1080;%20&#1089;&#1074;&#1077;&#1076;&#1077;&#1085;&#1080;&#1103;%20&#1087;&#1086;%20%20&#1078;&#1080;&#1083;.&#1092;&#1086;&#1085;&#1076;&#1091;/&#1061;&#1072;&#1088;&#1072;&#1082;&#1090;&#1077;&#1088;&#1080;&#1089;&#1090;&#1080;&#1082;&#1072;%20&#1092;&#1086;&#1085;&#1076;&#1072;.%20&#1057;&#1074;&#1077;&#1076;&#1077;&#1085;&#1080;&#1103;%20&#1074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 на 01.07.12"/>
      <sheetName val="Характерист на01.01.14"/>
      <sheetName val="Сведения в МРСК"/>
      <sheetName val="на 01.01.14 Расшифр. нежилых"/>
      <sheetName val="на 01.01.14 Расш.неж. в УЖКХ"/>
      <sheetName val="Сведения в МРСКотправлено"/>
    </sheetNames>
    <sheetDataSet>
      <sheetData sheetId="0">
        <row r="2">
          <cell r="A2" t="str">
            <v>№ п/п</v>
          </cell>
          <cell r="B2" t="str">
            <v>Наименование улицы, номер дома</v>
          </cell>
          <cell r="D2" t="str">
            <v>Участок (РЭУ №1, РЭУ №2)</v>
          </cell>
          <cell r="E2" t="str">
            <v>Год постройки</v>
          </cell>
          <cell r="F2" t="str">
            <v>Матер. стен</v>
          </cell>
          <cell r="G2" t="str">
            <v>Матер. крыш</v>
          </cell>
          <cell r="H2" t="str">
            <v>Кол-во этажей</v>
          </cell>
          <cell r="I2" t="str">
            <v>Кол-во квартир</v>
          </cell>
          <cell r="J2" t="str">
            <v>Кол-во лифтов</v>
          </cell>
          <cell r="K2" t="str">
            <v>Водопр., канализ.</v>
          </cell>
          <cell r="L2" t="str">
            <v>Центр. отопл.</v>
          </cell>
          <cell r="M2" t="str">
            <v>Мус. провод</v>
          </cell>
          <cell r="N2" t="str">
            <v>Жилая площадь, м. кв.</v>
          </cell>
          <cell r="O2" t="str">
            <v>Площ. асф., м.кв.</v>
          </cell>
          <cell r="P2" t="str">
            <v>Площ. газонов, кв.м.</v>
          </cell>
          <cell r="Q2" t="str">
            <v>Убор. площ. лест.</v>
          </cell>
          <cell r="R2" t="str">
            <v>Убор. площ. лест. По данным ок</v>
          </cell>
          <cell r="S2" t="str">
            <v>ВДГО</v>
          </cell>
          <cell r="T2" t="str">
            <v>ТБО</v>
          </cell>
          <cell r="U2" t="str">
            <v>Г/колонка или гор/вода</v>
          </cell>
          <cell r="V2" t="str">
            <v>Количество газовых колонок</v>
          </cell>
          <cell r="W2" t="str">
            <v>количество газовых котлов</v>
          </cell>
          <cell r="X2" t="str">
            <v>Общая площадь, м. кв. (РКЦ)</v>
          </cell>
          <cell r="Y2" t="str">
            <v>Общая площадь, м. кв. (РКЦ), в т.ч. Муниципальные на 01.07.2012</v>
          </cell>
          <cell r="Z2" t="str">
            <v>Общ. площадь, м. кв. нежилые помещения</v>
          </cell>
          <cell r="AA2" t="str">
            <v>Общ.я площадь нежилых, находящихся в собственности Муниципалитета, м. кв.</v>
          </cell>
          <cell r="AB2" t="str">
            <v>Площадь кровли</v>
          </cell>
          <cell r="AC2" t="str">
            <v>Наличие ОДПУ</v>
          </cell>
          <cell r="AG2" t="str">
            <v>Прочее</v>
          </cell>
        </row>
        <row r="6">
          <cell r="AC6" t="str">
            <v>ГВС</v>
          </cell>
          <cell r="AD6" t="str">
            <v>Отопление</v>
          </cell>
          <cell r="AE6" t="str">
            <v>ХВС</v>
          </cell>
        </row>
        <row r="7">
          <cell r="A7">
            <v>1</v>
          </cell>
          <cell r="B7">
            <v>2</v>
          </cell>
          <cell r="E7">
            <v>3</v>
          </cell>
          <cell r="F7">
            <v>4</v>
          </cell>
          <cell r="H7">
            <v>5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S7">
            <v>16</v>
          </cell>
          <cell r="U7">
            <v>17</v>
          </cell>
          <cell r="AB7">
            <v>20</v>
          </cell>
          <cell r="AG7">
            <v>21</v>
          </cell>
          <cell r="AH7">
            <v>22</v>
          </cell>
        </row>
        <row r="9">
          <cell r="A9">
            <v>1</v>
          </cell>
          <cell r="B9" t="str">
            <v>2-Мстерская</v>
          </cell>
          <cell r="C9">
            <v>9</v>
          </cell>
        </row>
        <row r="10">
          <cell r="A10">
            <v>2</v>
          </cell>
          <cell r="B10" t="str">
            <v>2-Мстерская</v>
          </cell>
          <cell r="C10">
            <v>11</v>
          </cell>
        </row>
        <row r="11">
          <cell r="A11">
            <v>3</v>
          </cell>
          <cell r="B11" t="str">
            <v>5-Колянов.</v>
          </cell>
          <cell r="C11">
            <v>64</v>
          </cell>
        </row>
        <row r="12">
          <cell r="A12">
            <v>4</v>
          </cell>
          <cell r="B12" t="str">
            <v>5-Колянов.</v>
          </cell>
          <cell r="C12">
            <v>66</v>
          </cell>
        </row>
        <row r="13">
          <cell r="A13">
            <v>5</v>
          </cell>
          <cell r="B13" t="str">
            <v>5-Колянов.</v>
          </cell>
          <cell r="C13">
            <v>68</v>
          </cell>
        </row>
        <row r="14">
          <cell r="A14">
            <v>6</v>
          </cell>
          <cell r="B14" t="str">
            <v>5-Колянов.</v>
          </cell>
          <cell r="C14">
            <v>80</v>
          </cell>
        </row>
        <row r="15">
          <cell r="A15">
            <v>7</v>
          </cell>
          <cell r="B15" t="str">
            <v>Василевск.</v>
          </cell>
          <cell r="C15">
            <v>1</v>
          </cell>
        </row>
        <row r="16">
          <cell r="A16">
            <v>8</v>
          </cell>
          <cell r="B16" t="str">
            <v>Василевск.</v>
          </cell>
          <cell r="C16">
            <v>4</v>
          </cell>
        </row>
        <row r="17">
          <cell r="A17">
            <v>9</v>
          </cell>
          <cell r="B17" t="str">
            <v>Василевск.</v>
          </cell>
          <cell r="C17">
            <v>9</v>
          </cell>
        </row>
        <row r="18">
          <cell r="A18">
            <v>10</v>
          </cell>
          <cell r="B18" t="str">
            <v>Василевск.</v>
          </cell>
          <cell r="C18">
            <v>10</v>
          </cell>
        </row>
        <row r="19">
          <cell r="A19">
            <v>11</v>
          </cell>
          <cell r="B19" t="str">
            <v>Василевск.</v>
          </cell>
          <cell r="C19">
            <v>11</v>
          </cell>
        </row>
        <row r="20">
          <cell r="A20">
            <v>12</v>
          </cell>
          <cell r="B20" t="str">
            <v>Василевск.</v>
          </cell>
          <cell r="C20" t="str">
            <v>11-А</v>
          </cell>
        </row>
        <row r="21">
          <cell r="A21">
            <v>13</v>
          </cell>
          <cell r="B21" t="str">
            <v>Василевск.</v>
          </cell>
          <cell r="C21" t="str">
            <v>11-Б</v>
          </cell>
        </row>
        <row r="22">
          <cell r="A22">
            <v>14</v>
          </cell>
          <cell r="B22" t="str">
            <v>Василевск.</v>
          </cell>
          <cell r="C22">
            <v>12</v>
          </cell>
        </row>
        <row r="23">
          <cell r="A23">
            <v>15</v>
          </cell>
          <cell r="B23" t="str">
            <v>Василевск.</v>
          </cell>
          <cell r="C23">
            <v>13</v>
          </cell>
        </row>
        <row r="24">
          <cell r="A24">
            <v>16</v>
          </cell>
          <cell r="B24" t="str">
            <v>Василевск.</v>
          </cell>
          <cell r="C24">
            <v>14</v>
          </cell>
        </row>
        <row r="25">
          <cell r="A25">
            <v>17</v>
          </cell>
          <cell r="B25" t="str">
            <v>Василевск.</v>
          </cell>
          <cell r="C25">
            <v>15</v>
          </cell>
        </row>
        <row r="26">
          <cell r="A26">
            <v>18</v>
          </cell>
          <cell r="B26" t="str">
            <v>Василевск.</v>
          </cell>
          <cell r="C26">
            <v>18</v>
          </cell>
        </row>
        <row r="27">
          <cell r="A27">
            <v>19</v>
          </cell>
          <cell r="B27" t="str">
            <v>Василевск.</v>
          </cell>
          <cell r="C27">
            <v>19</v>
          </cell>
        </row>
        <row r="28">
          <cell r="A28">
            <v>20</v>
          </cell>
          <cell r="B28" t="str">
            <v>Кавалерийская</v>
          </cell>
          <cell r="C28">
            <v>3</v>
          </cell>
        </row>
        <row r="29">
          <cell r="A29">
            <v>21</v>
          </cell>
          <cell r="B29" t="str">
            <v>Кавалерийская</v>
          </cell>
          <cell r="C29">
            <v>4</v>
          </cell>
        </row>
        <row r="30">
          <cell r="A30">
            <v>22</v>
          </cell>
          <cell r="B30" t="str">
            <v>Кавалерийская</v>
          </cell>
          <cell r="C30">
            <v>6</v>
          </cell>
        </row>
        <row r="31">
          <cell r="A31">
            <v>23</v>
          </cell>
          <cell r="B31" t="str">
            <v>Кавалерийская</v>
          </cell>
          <cell r="C31" t="str">
            <v>8-А</v>
          </cell>
        </row>
        <row r="32">
          <cell r="A32">
            <v>24</v>
          </cell>
          <cell r="B32" t="str">
            <v>Кудряшова</v>
          </cell>
          <cell r="C32">
            <v>97</v>
          </cell>
        </row>
        <row r="33">
          <cell r="A33">
            <v>25</v>
          </cell>
          <cell r="B33" t="str">
            <v>Кудряшова</v>
          </cell>
          <cell r="C33">
            <v>102</v>
          </cell>
        </row>
        <row r="34">
          <cell r="A34">
            <v>26</v>
          </cell>
          <cell r="B34" t="str">
            <v>Кудряшова</v>
          </cell>
          <cell r="C34">
            <v>104</v>
          </cell>
        </row>
        <row r="35">
          <cell r="A35">
            <v>27</v>
          </cell>
          <cell r="B35" t="str">
            <v>Кудряшова</v>
          </cell>
          <cell r="C35">
            <v>108</v>
          </cell>
        </row>
        <row r="36">
          <cell r="A36">
            <v>28</v>
          </cell>
          <cell r="B36" t="str">
            <v>Кудряшова</v>
          </cell>
          <cell r="C36">
            <v>110</v>
          </cell>
        </row>
        <row r="37">
          <cell r="A37">
            <v>29</v>
          </cell>
          <cell r="B37" t="str">
            <v>Кудряшова</v>
          </cell>
          <cell r="C37" t="str">
            <v>110-А</v>
          </cell>
        </row>
        <row r="38">
          <cell r="A38">
            <v>30</v>
          </cell>
          <cell r="B38" t="str">
            <v>Кудряшова</v>
          </cell>
          <cell r="C38">
            <v>113</v>
          </cell>
        </row>
        <row r="39">
          <cell r="A39">
            <v>31</v>
          </cell>
          <cell r="B39" t="str">
            <v>Кудряшова</v>
          </cell>
          <cell r="C39" t="str">
            <v>113-А</v>
          </cell>
        </row>
        <row r="40">
          <cell r="A40">
            <v>32</v>
          </cell>
          <cell r="B40" t="str">
            <v>Кудряшова</v>
          </cell>
          <cell r="C40">
            <v>115</v>
          </cell>
        </row>
        <row r="41">
          <cell r="A41">
            <v>33</v>
          </cell>
          <cell r="B41" t="str">
            <v>Лежневская</v>
          </cell>
          <cell r="C41">
            <v>201</v>
          </cell>
        </row>
        <row r="42">
          <cell r="A42">
            <v>34</v>
          </cell>
          <cell r="B42" t="str">
            <v>Лежневская</v>
          </cell>
          <cell r="C42" t="str">
            <v>201-Б</v>
          </cell>
        </row>
        <row r="43">
          <cell r="A43">
            <v>35</v>
          </cell>
          <cell r="B43" t="str">
            <v>Лежневская</v>
          </cell>
          <cell r="C43" t="str">
            <v>201-В</v>
          </cell>
        </row>
        <row r="44">
          <cell r="A44">
            <v>36</v>
          </cell>
          <cell r="B44" t="str">
            <v>Лежневская</v>
          </cell>
          <cell r="C44" t="str">
            <v>201-Г</v>
          </cell>
        </row>
        <row r="45">
          <cell r="A45">
            <v>37</v>
          </cell>
          <cell r="B45" t="str">
            <v>Лежневская</v>
          </cell>
          <cell r="C45" t="str">
            <v>201-Д</v>
          </cell>
        </row>
        <row r="46">
          <cell r="A46">
            <v>38</v>
          </cell>
          <cell r="B46" t="str">
            <v>Лежневская</v>
          </cell>
          <cell r="C46" t="str">
            <v>201-Е</v>
          </cell>
        </row>
        <row r="47">
          <cell r="A47">
            <v>39</v>
          </cell>
          <cell r="B47" t="str">
            <v>Лежневская</v>
          </cell>
          <cell r="C47">
            <v>207</v>
          </cell>
        </row>
        <row r="48">
          <cell r="A48">
            <v>40</v>
          </cell>
          <cell r="B48" t="str">
            <v>Лежневская</v>
          </cell>
          <cell r="C48">
            <v>209</v>
          </cell>
        </row>
        <row r="49">
          <cell r="A49">
            <v>41</v>
          </cell>
          <cell r="B49" t="str">
            <v>Лежневская</v>
          </cell>
          <cell r="C49">
            <v>211</v>
          </cell>
        </row>
        <row r="50">
          <cell r="A50">
            <v>42</v>
          </cell>
          <cell r="B50" t="str">
            <v>Лежневская</v>
          </cell>
          <cell r="C50" t="str">
            <v>211-Б</v>
          </cell>
        </row>
        <row r="51">
          <cell r="A51">
            <v>43</v>
          </cell>
          <cell r="B51" t="str">
            <v>Ломовская</v>
          </cell>
          <cell r="C51">
            <v>16</v>
          </cell>
        </row>
        <row r="52">
          <cell r="A52">
            <v>44</v>
          </cell>
          <cell r="B52" t="str">
            <v>Любимова</v>
          </cell>
          <cell r="C52" t="str">
            <v>26-А</v>
          </cell>
        </row>
        <row r="53">
          <cell r="A53">
            <v>45</v>
          </cell>
          <cell r="B53" t="str">
            <v>Нижняя</v>
          </cell>
          <cell r="C53">
            <v>17</v>
          </cell>
        </row>
        <row r="54">
          <cell r="A54">
            <v>46</v>
          </cell>
          <cell r="B54" t="str">
            <v>Новосельск.</v>
          </cell>
          <cell r="C54">
            <v>4</v>
          </cell>
        </row>
        <row r="55">
          <cell r="A55">
            <v>47</v>
          </cell>
          <cell r="B55" t="str">
            <v>Новосельск.</v>
          </cell>
          <cell r="C55" t="str">
            <v>8-А</v>
          </cell>
        </row>
        <row r="56">
          <cell r="A56">
            <v>48</v>
          </cell>
          <cell r="B56" t="str">
            <v>Новосельск.</v>
          </cell>
          <cell r="C56">
            <v>10</v>
          </cell>
        </row>
        <row r="57">
          <cell r="A57">
            <v>49</v>
          </cell>
          <cell r="B57" t="str">
            <v>Новосельск.</v>
          </cell>
          <cell r="C57">
            <v>12</v>
          </cell>
        </row>
        <row r="58">
          <cell r="A58">
            <v>50</v>
          </cell>
          <cell r="B58" t="str">
            <v>Новосельск.</v>
          </cell>
          <cell r="C58" t="str">
            <v>12-А</v>
          </cell>
        </row>
        <row r="59">
          <cell r="A59">
            <v>51</v>
          </cell>
          <cell r="B59" t="str">
            <v>Новосельск.</v>
          </cell>
          <cell r="C59" t="str">
            <v>12-Б</v>
          </cell>
        </row>
        <row r="60">
          <cell r="A60">
            <v>52</v>
          </cell>
          <cell r="B60" t="str">
            <v>Профессион.</v>
          </cell>
          <cell r="C60">
            <v>33</v>
          </cell>
        </row>
        <row r="61">
          <cell r="A61">
            <v>53</v>
          </cell>
          <cell r="B61" t="str">
            <v>Профессион.</v>
          </cell>
          <cell r="C61">
            <v>35</v>
          </cell>
        </row>
        <row r="62">
          <cell r="A62">
            <v>54</v>
          </cell>
          <cell r="B62" t="str">
            <v>Профессион.</v>
          </cell>
          <cell r="C62">
            <v>37</v>
          </cell>
        </row>
        <row r="63">
          <cell r="A63">
            <v>55</v>
          </cell>
          <cell r="B63" t="str">
            <v>Родниковск.</v>
          </cell>
          <cell r="C63">
            <v>42</v>
          </cell>
        </row>
        <row r="64">
          <cell r="A64">
            <v>56</v>
          </cell>
          <cell r="B64" t="str">
            <v>Родниковск.</v>
          </cell>
          <cell r="C64">
            <v>44</v>
          </cell>
        </row>
        <row r="65">
          <cell r="A65">
            <v>57</v>
          </cell>
          <cell r="B65" t="str">
            <v>Родниковск.</v>
          </cell>
          <cell r="C65" t="str">
            <v>50-А</v>
          </cell>
        </row>
        <row r="66">
          <cell r="A66">
            <v>58</v>
          </cell>
          <cell r="B66" t="str">
            <v>Родниковск.</v>
          </cell>
          <cell r="C66" t="str">
            <v>52-А</v>
          </cell>
        </row>
        <row r="67">
          <cell r="A67">
            <v>59</v>
          </cell>
          <cell r="B67" t="str">
            <v>Строителей</v>
          </cell>
          <cell r="C67">
            <v>12</v>
          </cell>
        </row>
        <row r="68">
          <cell r="A68">
            <v>60</v>
          </cell>
          <cell r="B68" t="str">
            <v>Строителей</v>
          </cell>
          <cell r="C68">
            <v>14</v>
          </cell>
        </row>
        <row r="69">
          <cell r="A69">
            <v>61</v>
          </cell>
          <cell r="B69" t="str">
            <v>Строителей</v>
          </cell>
          <cell r="C69">
            <v>18</v>
          </cell>
        </row>
        <row r="70">
          <cell r="A70">
            <v>62</v>
          </cell>
          <cell r="B70" t="str">
            <v>Строителей</v>
          </cell>
          <cell r="C70" t="str">
            <v>20-А</v>
          </cell>
        </row>
        <row r="71">
          <cell r="A71">
            <v>63</v>
          </cell>
          <cell r="B71" t="str">
            <v>Строителей</v>
          </cell>
          <cell r="C71" t="str">
            <v>20-Б</v>
          </cell>
        </row>
        <row r="72">
          <cell r="A72">
            <v>64</v>
          </cell>
          <cell r="B72" t="str">
            <v>Строителей</v>
          </cell>
          <cell r="C72">
            <v>22</v>
          </cell>
        </row>
        <row r="73">
          <cell r="A73">
            <v>65</v>
          </cell>
          <cell r="B73" t="str">
            <v>Строителей</v>
          </cell>
          <cell r="C73">
            <v>24</v>
          </cell>
        </row>
        <row r="74">
          <cell r="A74">
            <v>66</v>
          </cell>
          <cell r="B74" t="str">
            <v>Строителей</v>
          </cell>
          <cell r="C74" t="str">
            <v>30-А</v>
          </cell>
        </row>
        <row r="75">
          <cell r="A75">
            <v>67</v>
          </cell>
          <cell r="B75" t="str">
            <v>Строителей</v>
          </cell>
          <cell r="C75" t="str">
            <v>30-Б</v>
          </cell>
        </row>
        <row r="76">
          <cell r="A76">
            <v>68</v>
          </cell>
          <cell r="B76" t="str">
            <v>Строителей</v>
          </cell>
          <cell r="C76" t="str">
            <v>30-В</v>
          </cell>
        </row>
        <row r="77">
          <cell r="A77">
            <v>69</v>
          </cell>
          <cell r="B77" t="str">
            <v>Строителей</v>
          </cell>
          <cell r="C77">
            <v>32</v>
          </cell>
        </row>
        <row r="78">
          <cell r="A78">
            <v>70</v>
          </cell>
          <cell r="B78" t="str">
            <v>Строителей</v>
          </cell>
          <cell r="C78">
            <v>34</v>
          </cell>
        </row>
        <row r="79">
          <cell r="A79">
            <v>71</v>
          </cell>
          <cell r="B79" t="str">
            <v>Строителей</v>
          </cell>
          <cell r="C79">
            <v>38</v>
          </cell>
        </row>
        <row r="80">
          <cell r="A80">
            <v>72</v>
          </cell>
          <cell r="B80" t="str">
            <v>Строителей</v>
          </cell>
          <cell r="C80">
            <v>40</v>
          </cell>
        </row>
        <row r="81">
          <cell r="A81">
            <v>73</v>
          </cell>
          <cell r="B81" t="str">
            <v>Строителей</v>
          </cell>
          <cell r="C81">
            <v>44</v>
          </cell>
        </row>
        <row r="82">
          <cell r="A82">
            <v>74</v>
          </cell>
          <cell r="B82" t="str">
            <v>Строителей</v>
          </cell>
          <cell r="C82">
            <v>50</v>
          </cell>
        </row>
        <row r="83">
          <cell r="A83">
            <v>75</v>
          </cell>
          <cell r="B83" t="str">
            <v>Строителей</v>
          </cell>
          <cell r="C83" t="str">
            <v>50-А</v>
          </cell>
        </row>
        <row r="84">
          <cell r="A84">
            <v>76</v>
          </cell>
          <cell r="B84" t="str">
            <v>Строителей</v>
          </cell>
          <cell r="C84">
            <v>52</v>
          </cell>
        </row>
        <row r="85">
          <cell r="A85">
            <v>77</v>
          </cell>
          <cell r="B85" t="str">
            <v>Строителей</v>
          </cell>
          <cell r="C85">
            <v>53</v>
          </cell>
        </row>
        <row r="86">
          <cell r="A86">
            <v>78</v>
          </cell>
          <cell r="B86" t="str">
            <v>Строителей</v>
          </cell>
          <cell r="C86">
            <v>54</v>
          </cell>
        </row>
        <row r="87">
          <cell r="A87">
            <v>79</v>
          </cell>
          <cell r="B87" t="str">
            <v>Строителей</v>
          </cell>
          <cell r="C87">
            <v>62</v>
          </cell>
        </row>
        <row r="88">
          <cell r="A88">
            <v>80</v>
          </cell>
          <cell r="B88" t="str">
            <v>Строителей</v>
          </cell>
          <cell r="C88">
            <v>64</v>
          </cell>
        </row>
        <row r="89">
          <cell r="A89">
            <v>81</v>
          </cell>
          <cell r="B89" t="str">
            <v>Строителей</v>
          </cell>
          <cell r="C89">
            <v>66</v>
          </cell>
        </row>
        <row r="90">
          <cell r="A90">
            <v>82</v>
          </cell>
          <cell r="B90" t="str">
            <v>Строителей</v>
          </cell>
          <cell r="C90">
            <v>68</v>
          </cell>
        </row>
        <row r="91">
          <cell r="A91">
            <v>83</v>
          </cell>
          <cell r="B91" t="str">
            <v>Строителей</v>
          </cell>
          <cell r="C91">
            <v>70</v>
          </cell>
        </row>
        <row r="92">
          <cell r="A92">
            <v>84</v>
          </cell>
          <cell r="B92" t="str">
            <v>Строителей</v>
          </cell>
          <cell r="C92">
            <v>72</v>
          </cell>
        </row>
        <row r="93">
          <cell r="A93">
            <v>85</v>
          </cell>
          <cell r="B93" t="str">
            <v>Строителей</v>
          </cell>
          <cell r="C93">
            <v>74</v>
          </cell>
        </row>
        <row r="94">
          <cell r="A94">
            <v>86</v>
          </cell>
          <cell r="B94" t="str">
            <v>Строителей</v>
          </cell>
          <cell r="C94">
            <v>80</v>
          </cell>
        </row>
        <row r="95">
          <cell r="A95">
            <v>87</v>
          </cell>
          <cell r="B95" t="str">
            <v>Строителей</v>
          </cell>
          <cell r="C95">
            <v>82</v>
          </cell>
        </row>
        <row r="96">
          <cell r="A96">
            <v>88</v>
          </cell>
          <cell r="B96" t="str">
            <v>Строителей</v>
          </cell>
          <cell r="C96">
            <v>84</v>
          </cell>
        </row>
        <row r="97">
          <cell r="A97">
            <v>89</v>
          </cell>
          <cell r="B97" t="str">
            <v>Строителей</v>
          </cell>
          <cell r="C97">
            <v>86</v>
          </cell>
        </row>
        <row r="98">
          <cell r="A98">
            <v>90</v>
          </cell>
          <cell r="B98" t="str">
            <v>Строителей</v>
          </cell>
          <cell r="C98">
            <v>88</v>
          </cell>
        </row>
        <row r="99">
          <cell r="A99">
            <v>91</v>
          </cell>
          <cell r="B99" t="str">
            <v>Строителей</v>
          </cell>
          <cell r="C99">
            <v>90</v>
          </cell>
        </row>
        <row r="100">
          <cell r="A100">
            <v>92</v>
          </cell>
          <cell r="B100" t="str">
            <v>Строителей</v>
          </cell>
          <cell r="C100" t="str">
            <v>92-А</v>
          </cell>
        </row>
        <row r="101">
          <cell r="A101">
            <v>93</v>
          </cell>
          <cell r="B101" t="str">
            <v>Строителей</v>
          </cell>
          <cell r="C101">
            <v>102</v>
          </cell>
        </row>
        <row r="102">
          <cell r="A102">
            <v>94</v>
          </cell>
          <cell r="B102" t="str">
            <v>Строителей</v>
          </cell>
          <cell r="C102">
            <v>104</v>
          </cell>
        </row>
        <row r="103">
          <cell r="A103">
            <v>95</v>
          </cell>
          <cell r="B103" t="str">
            <v>Строителей</v>
          </cell>
          <cell r="C103" t="str">
            <v>106А</v>
          </cell>
        </row>
        <row r="104">
          <cell r="A104">
            <v>96</v>
          </cell>
          <cell r="B104" t="str">
            <v>Строителей</v>
          </cell>
          <cell r="C104">
            <v>110</v>
          </cell>
        </row>
        <row r="105">
          <cell r="A105">
            <v>97</v>
          </cell>
          <cell r="B105" t="str">
            <v>Строителей</v>
          </cell>
          <cell r="C105">
            <v>112</v>
          </cell>
        </row>
        <row r="106">
          <cell r="A106">
            <v>98</v>
          </cell>
          <cell r="B106" t="str">
            <v>Строителей</v>
          </cell>
          <cell r="C106">
            <v>114</v>
          </cell>
        </row>
        <row r="107">
          <cell r="A107">
            <v>99</v>
          </cell>
          <cell r="B107" t="str">
            <v>Строителей</v>
          </cell>
          <cell r="C107">
            <v>116</v>
          </cell>
        </row>
        <row r="108">
          <cell r="A108">
            <v>100</v>
          </cell>
          <cell r="B108" t="str">
            <v>Строителей</v>
          </cell>
          <cell r="C108">
            <v>120</v>
          </cell>
        </row>
        <row r="109">
          <cell r="A109">
            <v>101</v>
          </cell>
          <cell r="B109" t="str">
            <v>Текстильщиков</v>
          </cell>
          <cell r="C109">
            <v>4</v>
          </cell>
        </row>
        <row r="110">
          <cell r="A110">
            <v>102</v>
          </cell>
          <cell r="B110" t="str">
            <v>Текстильщиков</v>
          </cell>
          <cell r="C110" t="str">
            <v>4-А</v>
          </cell>
        </row>
        <row r="111">
          <cell r="A111">
            <v>103</v>
          </cell>
          <cell r="B111" t="str">
            <v>Текстильщиков</v>
          </cell>
          <cell r="C111" t="str">
            <v>4-Б</v>
          </cell>
        </row>
        <row r="112">
          <cell r="A112">
            <v>104</v>
          </cell>
          <cell r="B112" t="str">
            <v>Текстильщиков</v>
          </cell>
          <cell r="C112" t="str">
            <v>4-В</v>
          </cell>
        </row>
        <row r="113">
          <cell r="A113">
            <v>105</v>
          </cell>
          <cell r="B113" t="str">
            <v>Текстильщиков</v>
          </cell>
          <cell r="C113">
            <v>6</v>
          </cell>
        </row>
        <row r="114">
          <cell r="A114">
            <v>106</v>
          </cell>
          <cell r="B114" t="str">
            <v>Текстильщиков</v>
          </cell>
          <cell r="C114" t="str">
            <v>6-Б</v>
          </cell>
        </row>
        <row r="115">
          <cell r="A115">
            <v>107</v>
          </cell>
          <cell r="B115" t="str">
            <v>Текстильщиков</v>
          </cell>
          <cell r="C115" t="str">
            <v>6-В</v>
          </cell>
        </row>
        <row r="116">
          <cell r="A116">
            <v>108</v>
          </cell>
          <cell r="B116" t="str">
            <v>Текстильщиков</v>
          </cell>
          <cell r="C116" t="str">
            <v>6-Г</v>
          </cell>
        </row>
        <row r="117">
          <cell r="A117">
            <v>109</v>
          </cell>
          <cell r="B117" t="str">
            <v>Текстильщиков</v>
          </cell>
          <cell r="C117">
            <v>8</v>
          </cell>
        </row>
        <row r="118">
          <cell r="A118">
            <v>110</v>
          </cell>
          <cell r="B118" t="str">
            <v>Текстильщиков</v>
          </cell>
          <cell r="C118" t="str">
            <v>8-А</v>
          </cell>
        </row>
        <row r="119">
          <cell r="A119">
            <v>111</v>
          </cell>
          <cell r="B119" t="str">
            <v>Текстильщиков</v>
          </cell>
          <cell r="C119" t="str">
            <v>8-Б</v>
          </cell>
        </row>
        <row r="120">
          <cell r="A120">
            <v>112</v>
          </cell>
          <cell r="B120" t="str">
            <v>Текстильщиков</v>
          </cell>
          <cell r="C120" t="str">
            <v>11-А</v>
          </cell>
        </row>
        <row r="121">
          <cell r="A121">
            <v>113</v>
          </cell>
          <cell r="B121" t="str">
            <v>Текстильщиков</v>
          </cell>
          <cell r="C121" t="str">
            <v>26-А</v>
          </cell>
        </row>
        <row r="122">
          <cell r="A122">
            <v>114</v>
          </cell>
          <cell r="B122" t="str">
            <v>Текстильщиков</v>
          </cell>
          <cell r="C122" t="str">
            <v>26-Б</v>
          </cell>
        </row>
        <row r="123">
          <cell r="A123">
            <v>115</v>
          </cell>
          <cell r="B123" t="str">
            <v>Текстильщиков</v>
          </cell>
          <cell r="C123">
            <v>30</v>
          </cell>
        </row>
        <row r="124">
          <cell r="A124">
            <v>116</v>
          </cell>
          <cell r="B124" t="str">
            <v>Текстильщиков</v>
          </cell>
          <cell r="C124">
            <v>40</v>
          </cell>
        </row>
        <row r="125">
          <cell r="A125">
            <v>117</v>
          </cell>
          <cell r="B125" t="str">
            <v>Текстильщиков</v>
          </cell>
          <cell r="C125" t="str">
            <v>40А</v>
          </cell>
        </row>
        <row r="126">
          <cell r="A126">
            <v>118</v>
          </cell>
          <cell r="B126" t="str">
            <v>Текстильщиков</v>
          </cell>
          <cell r="C126" t="str">
            <v>44-А</v>
          </cell>
        </row>
        <row r="127">
          <cell r="A127">
            <v>119</v>
          </cell>
          <cell r="B127" t="str">
            <v>Текстильщиков</v>
          </cell>
          <cell r="C127" t="str">
            <v>44-Б</v>
          </cell>
        </row>
        <row r="128">
          <cell r="A128">
            <v>120</v>
          </cell>
          <cell r="B128" t="str">
            <v>Текстильщиков</v>
          </cell>
          <cell r="C128" t="str">
            <v>44-В</v>
          </cell>
        </row>
        <row r="129">
          <cell r="A129">
            <v>121</v>
          </cell>
          <cell r="B129" t="str">
            <v>Текстильщиков</v>
          </cell>
          <cell r="C129">
            <v>46</v>
          </cell>
        </row>
        <row r="130">
          <cell r="A130">
            <v>122</v>
          </cell>
          <cell r="B130" t="str">
            <v>Текстильщиков</v>
          </cell>
          <cell r="C130" t="str">
            <v>48к</v>
          </cell>
        </row>
        <row r="131">
          <cell r="B131" t="str">
            <v>Текстильщиков</v>
          </cell>
          <cell r="C131" t="str">
            <v>48п</v>
          </cell>
        </row>
        <row r="132">
          <cell r="A132">
            <v>123</v>
          </cell>
          <cell r="B132" t="str">
            <v>Текстильщиков</v>
          </cell>
          <cell r="C132" t="str">
            <v>48-А</v>
          </cell>
        </row>
        <row r="133">
          <cell r="A133">
            <v>124</v>
          </cell>
          <cell r="B133" t="str">
            <v>Текстильщиков</v>
          </cell>
          <cell r="C133" t="str">
            <v>54-А</v>
          </cell>
        </row>
        <row r="134">
          <cell r="A134">
            <v>125</v>
          </cell>
          <cell r="B134" t="str">
            <v>Текстильщиков</v>
          </cell>
          <cell r="C134" t="str">
            <v>58-А</v>
          </cell>
        </row>
        <row r="135">
          <cell r="A135">
            <v>126</v>
          </cell>
          <cell r="B135" t="str">
            <v>Текстильщиков</v>
          </cell>
          <cell r="C135">
            <v>64</v>
          </cell>
        </row>
        <row r="136">
          <cell r="A136">
            <v>127</v>
          </cell>
          <cell r="B136" t="str">
            <v>Текстильщиков</v>
          </cell>
          <cell r="C136">
            <v>66</v>
          </cell>
        </row>
        <row r="137">
          <cell r="A137">
            <v>128</v>
          </cell>
          <cell r="B137" t="str">
            <v>Текстильщиков</v>
          </cell>
          <cell r="C137">
            <v>70</v>
          </cell>
        </row>
        <row r="138">
          <cell r="A138">
            <v>129</v>
          </cell>
          <cell r="B138" t="str">
            <v>Текстильщиков</v>
          </cell>
          <cell r="C138">
            <v>72</v>
          </cell>
        </row>
        <row r="139">
          <cell r="A139">
            <v>130</v>
          </cell>
          <cell r="B139" t="str">
            <v>Текстильщиков</v>
          </cell>
          <cell r="C139">
            <v>74</v>
          </cell>
        </row>
        <row r="140">
          <cell r="A140">
            <v>131</v>
          </cell>
          <cell r="B140" t="str">
            <v>Текстильщиков</v>
          </cell>
          <cell r="C140">
            <v>76</v>
          </cell>
        </row>
        <row r="141">
          <cell r="A141">
            <v>132</v>
          </cell>
          <cell r="B141" t="str">
            <v>Текстильщиков</v>
          </cell>
          <cell r="C141" t="str">
            <v>109-А</v>
          </cell>
        </row>
        <row r="142">
          <cell r="A142">
            <v>133</v>
          </cell>
          <cell r="B142" t="str">
            <v>Текстильщиков</v>
          </cell>
          <cell r="C142" t="str">
            <v>109-Б</v>
          </cell>
        </row>
        <row r="143">
          <cell r="A143">
            <v>134</v>
          </cell>
          <cell r="B143" t="str">
            <v>Текстильщиков</v>
          </cell>
          <cell r="C143" t="str">
            <v>113-Б</v>
          </cell>
        </row>
        <row r="144">
          <cell r="A144">
            <v>135</v>
          </cell>
          <cell r="B144" t="str">
            <v>Текстильщиков</v>
          </cell>
          <cell r="C144" t="str">
            <v>113-В</v>
          </cell>
        </row>
        <row r="145">
          <cell r="A145">
            <v>136</v>
          </cell>
          <cell r="B145" t="str">
            <v>Текстильщиков</v>
          </cell>
          <cell r="C145" t="str">
            <v>115-Б</v>
          </cell>
        </row>
        <row r="146">
          <cell r="A146">
            <v>137</v>
          </cell>
          <cell r="B146" t="str">
            <v>Текстильщиков</v>
          </cell>
          <cell r="C146">
            <v>117</v>
          </cell>
        </row>
        <row r="147">
          <cell r="A147">
            <v>138</v>
          </cell>
          <cell r="B147" t="str">
            <v>Текстильщиков</v>
          </cell>
          <cell r="C147" t="str">
            <v>117-А</v>
          </cell>
        </row>
        <row r="148">
          <cell r="A148">
            <v>139</v>
          </cell>
          <cell r="B148" t="str">
            <v>Текстильщиков</v>
          </cell>
          <cell r="C148" t="str">
            <v>117-Б</v>
          </cell>
        </row>
        <row r="149">
          <cell r="A149">
            <v>140</v>
          </cell>
          <cell r="B149" t="str">
            <v>Текстильщиков</v>
          </cell>
          <cell r="C149" t="str">
            <v>117-В</v>
          </cell>
        </row>
        <row r="150">
          <cell r="A150">
            <v>141</v>
          </cell>
          <cell r="B150" t="str">
            <v>Текстильщиков</v>
          </cell>
          <cell r="C150">
            <v>119</v>
          </cell>
        </row>
        <row r="151">
          <cell r="A151">
            <v>142</v>
          </cell>
          <cell r="B151" t="str">
            <v>Шубиных</v>
          </cell>
          <cell r="C151">
            <v>3</v>
          </cell>
        </row>
        <row r="152">
          <cell r="A152">
            <v>143</v>
          </cell>
          <cell r="B152" t="str">
            <v>Шубиных</v>
          </cell>
          <cell r="C152" t="str">
            <v>3-А</v>
          </cell>
        </row>
        <row r="153">
          <cell r="A153">
            <v>144</v>
          </cell>
          <cell r="B153" t="str">
            <v>Шубиных</v>
          </cell>
          <cell r="C153">
            <v>4</v>
          </cell>
        </row>
        <row r="154">
          <cell r="A154">
            <v>145</v>
          </cell>
          <cell r="B154" t="str">
            <v>Шубиных</v>
          </cell>
          <cell r="C154" t="str">
            <v>4-А</v>
          </cell>
        </row>
        <row r="155">
          <cell r="A155">
            <v>146</v>
          </cell>
          <cell r="B155" t="str">
            <v>Шубиных</v>
          </cell>
          <cell r="C155">
            <v>7</v>
          </cell>
        </row>
        <row r="156">
          <cell r="A156">
            <v>147</v>
          </cell>
          <cell r="B156" t="str">
            <v>Шубиных</v>
          </cell>
          <cell r="C156">
            <v>10</v>
          </cell>
        </row>
        <row r="157">
          <cell r="A157">
            <v>148</v>
          </cell>
          <cell r="B157" t="str">
            <v>Шубиных</v>
          </cell>
          <cell r="C157" t="str">
            <v>10-А</v>
          </cell>
        </row>
        <row r="158">
          <cell r="A158">
            <v>149</v>
          </cell>
          <cell r="B158" t="str">
            <v>Шубиных</v>
          </cell>
          <cell r="C158">
            <v>11</v>
          </cell>
        </row>
        <row r="159">
          <cell r="A159">
            <v>150</v>
          </cell>
          <cell r="B159" t="str">
            <v>Шубиных</v>
          </cell>
          <cell r="C159">
            <v>12</v>
          </cell>
        </row>
        <row r="160">
          <cell r="A160">
            <v>151</v>
          </cell>
          <cell r="B160" t="str">
            <v>Шубиных</v>
          </cell>
          <cell r="C160">
            <v>13</v>
          </cell>
        </row>
        <row r="161">
          <cell r="A161">
            <v>152</v>
          </cell>
          <cell r="B161" t="str">
            <v>Шубиных</v>
          </cell>
          <cell r="C161">
            <v>14</v>
          </cell>
        </row>
        <row r="162">
          <cell r="A162">
            <v>153</v>
          </cell>
          <cell r="B162" t="str">
            <v>Шубиных</v>
          </cell>
          <cell r="C162" t="str">
            <v>14-А</v>
          </cell>
        </row>
        <row r="163">
          <cell r="A163">
            <v>154</v>
          </cell>
          <cell r="B163" t="str">
            <v>Шубиных</v>
          </cell>
          <cell r="C163" t="str">
            <v>14-Б</v>
          </cell>
        </row>
        <row r="164">
          <cell r="A164">
            <v>155</v>
          </cell>
          <cell r="B164" t="str">
            <v>Шубиных</v>
          </cell>
          <cell r="C164" t="str">
            <v>16-А</v>
          </cell>
        </row>
        <row r="165">
          <cell r="A165">
            <v>156</v>
          </cell>
          <cell r="B165" t="str">
            <v>Шубиных</v>
          </cell>
          <cell r="C165">
            <v>17</v>
          </cell>
        </row>
        <row r="166">
          <cell r="A166">
            <v>157</v>
          </cell>
          <cell r="B166" t="str">
            <v>Шубиных</v>
          </cell>
          <cell r="C166" t="str">
            <v>20-А</v>
          </cell>
        </row>
        <row r="167">
          <cell r="A167">
            <v>158</v>
          </cell>
          <cell r="B167" t="str">
            <v>Шубиных</v>
          </cell>
          <cell r="C167" t="str">
            <v>22-А</v>
          </cell>
        </row>
        <row r="168">
          <cell r="A168">
            <v>159</v>
          </cell>
          <cell r="B168" t="str">
            <v>Шубиных</v>
          </cell>
          <cell r="C168" t="str">
            <v>36-А</v>
          </cell>
        </row>
        <row r="170">
          <cell r="B170" t="str">
            <v>ВСЕГО по предприятию</v>
          </cell>
        </row>
        <row r="172">
          <cell r="B172" t="str">
            <v>Текстильщиков</v>
          </cell>
          <cell r="C172" t="str">
            <v>113-Г</v>
          </cell>
        </row>
        <row r="173">
          <cell r="B173" t="str">
            <v>Строителей</v>
          </cell>
          <cell r="C173" t="str">
            <v>54-А</v>
          </cell>
        </row>
        <row r="180">
          <cell r="B180" t="str">
            <v>пришли МКД</v>
          </cell>
        </row>
        <row r="181">
          <cell r="B181" t="str">
            <v>пр.Строителей</v>
          </cell>
          <cell r="C181">
            <v>53</v>
          </cell>
        </row>
        <row r="182">
          <cell r="B182" t="str">
            <v>пр.Текстильщиков</v>
          </cell>
          <cell r="C182" t="str">
            <v>40А</v>
          </cell>
        </row>
        <row r="184">
          <cell r="B184" t="str">
            <v>Ведущий экономист ОАО ГУО ЖХ №1</v>
          </cell>
        </row>
      </sheetData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Z182"/>
  <sheetViews>
    <sheetView tabSelected="1" zoomScaleNormal="100" workbookViewId="0">
      <pane xSplit="4" ySplit="6" topLeftCell="F154" activePane="bottomRight" state="frozen"/>
      <selection pane="topRight" activeCell="E1" sqref="E1"/>
      <selection pane="bottomLeft" activeCell="A7" sqref="A7"/>
      <selection pane="bottomRight" activeCell="M171" sqref="M171"/>
    </sheetView>
  </sheetViews>
  <sheetFormatPr defaultRowHeight="12.75" x14ac:dyDescent="0.2"/>
  <cols>
    <col min="1" max="1" width="5.5703125" style="6" customWidth="1"/>
    <col min="2" max="2" width="8" style="7" customWidth="1"/>
    <col min="3" max="3" width="22.85546875" style="6" customWidth="1"/>
    <col min="4" max="4" width="6.5703125" style="6" customWidth="1"/>
    <col min="5" max="5" width="6.42578125" style="6" customWidth="1"/>
    <col min="6" max="6" width="7.140625" style="6" customWidth="1"/>
    <col min="7" max="8" width="7.85546875" style="6" customWidth="1"/>
    <col min="9" max="9" width="8.42578125" style="6" customWidth="1"/>
    <col min="10" max="10" width="8" style="6" customWidth="1"/>
    <col min="11" max="11" width="5.7109375" style="6" customWidth="1"/>
    <col min="12" max="12" width="8.85546875" style="6" customWidth="1"/>
    <col min="13" max="15" width="11.140625" style="6" customWidth="1"/>
    <col min="16" max="16" width="10" style="49" customWidth="1"/>
    <col min="17" max="17" width="11.7109375" style="49" customWidth="1"/>
    <col min="18" max="18" width="8.7109375" style="17" customWidth="1"/>
    <col min="19" max="19" width="8.85546875" style="5" customWidth="1"/>
    <col min="20" max="20" width="7.42578125" customWidth="1"/>
    <col min="21" max="21" width="6.28515625" customWidth="1"/>
    <col min="22" max="22" width="9.140625" style="5" customWidth="1"/>
    <col min="23" max="23" width="10.7109375" customWidth="1"/>
    <col min="24" max="24" width="16.85546875" customWidth="1"/>
    <col min="25" max="25" width="11.85546875" style="49" customWidth="1"/>
    <col min="26" max="26" width="9.42578125" style="1" bestFit="1" customWidth="1"/>
    <col min="27" max="16384" width="9.140625" style="1"/>
  </cols>
  <sheetData>
    <row r="1" spans="1:26" ht="33.75" customHeight="1" thickBot="1" x14ac:dyDescent="0.25">
      <c r="A1" s="17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6" s="2" customFormat="1" ht="40.5" customHeight="1" thickTop="1" x14ac:dyDescent="0.2">
      <c r="A2" s="102" t="s">
        <v>241</v>
      </c>
      <c r="B2" s="95" t="s">
        <v>1</v>
      </c>
      <c r="C2" s="98" t="s">
        <v>2</v>
      </c>
      <c r="D2" s="101" t="s">
        <v>3</v>
      </c>
      <c r="E2" s="101" t="s">
        <v>4</v>
      </c>
      <c r="F2" s="101" t="s">
        <v>239</v>
      </c>
      <c r="G2" s="101" t="s">
        <v>240</v>
      </c>
      <c r="H2" s="101" t="s">
        <v>5</v>
      </c>
      <c r="I2" s="101" t="s">
        <v>6</v>
      </c>
      <c r="J2" s="101" t="s">
        <v>7</v>
      </c>
      <c r="K2" s="101" t="s">
        <v>8</v>
      </c>
      <c r="L2" s="101" t="s">
        <v>9</v>
      </c>
      <c r="M2" s="112" t="s">
        <v>245</v>
      </c>
      <c r="N2" s="113" t="s">
        <v>246</v>
      </c>
      <c r="O2" s="88" t="s">
        <v>233</v>
      </c>
      <c r="P2" s="85" t="s">
        <v>227</v>
      </c>
      <c r="Q2" s="93" t="s">
        <v>13</v>
      </c>
      <c r="R2" s="94"/>
      <c r="S2" s="85" t="s">
        <v>14</v>
      </c>
      <c r="T2" s="85" t="s">
        <v>10</v>
      </c>
      <c r="U2" s="85" t="s">
        <v>11</v>
      </c>
      <c r="V2" s="109" t="s">
        <v>12</v>
      </c>
      <c r="W2" s="105" t="s">
        <v>231</v>
      </c>
      <c r="X2" s="106" t="s">
        <v>15</v>
      </c>
      <c r="Y2" s="82" t="s">
        <v>232</v>
      </c>
      <c r="Z2" s="76" t="s">
        <v>244</v>
      </c>
    </row>
    <row r="3" spans="1:26" s="2" customFormat="1" ht="15" customHeight="1" x14ac:dyDescent="0.2">
      <c r="A3" s="103"/>
      <c r="B3" s="96"/>
      <c r="C3" s="99"/>
      <c r="D3" s="86"/>
      <c r="E3" s="86"/>
      <c r="F3" s="86"/>
      <c r="G3" s="86"/>
      <c r="H3" s="86"/>
      <c r="I3" s="86"/>
      <c r="J3" s="86"/>
      <c r="K3" s="86"/>
      <c r="L3" s="86"/>
      <c r="M3" s="89"/>
      <c r="N3" s="113"/>
      <c r="O3" s="89"/>
      <c r="P3" s="86"/>
      <c r="Q3" s="88" t="s">
        <v>228</v>
      </c>
      <c r="R3" s="88" t="s">
        <v>229</v>
      </c>
      <c r="S3" s="91"/>
      <c r="T3" s="86"/>
      <c r="U3" s="86"/>
      <c r="V3" s="110"/>
      <c r="W3" s="105"/>
      <c r="X3" s="107"/>
      <c r="Y3" s="83"/>
      <c r="Z3" s="77"/>
    </row>
    <row r="4" spans="1:26" s="2" customFormat="1" ht="12.75" customHeight="1" x14ac:dyDescent="0.2">
      <c r="A4" s="103"/>
      <c r="B4" s="96"/>
      <c r="C4" s="99"/>
      <c r="D4" s="86"/>
      <c r="E4" s="86"/>
      <c r="F4" s="86"/>
      <c r="G4" s="86"/>
      <c r="H4" s="86"/>
      <c r="I4" s="86"/>
      <c r="J4" s="86"/>
      <c r="K4" s="86"/>
      <c r="L4" s="86"/>
      <c r="M4" s="89"/>
      <c r="N4" s="113"/>
      <c r="O4" s="89"/>
      <c r="P4" s="86"/>
      <c r="Q4" s="89"/>
      <c r="R4" s="89"/>
      <c r="S4" s="91"/>
      <c r="T4" s="86"/>
      <c r="U4" s="86"/>
      <c r="V4" s="110"/>
      <c r="W4" s="105"/>
      <c r="X4" s="107"/>
      <c r="Y4" s="83"/>
      <c r="Z4" s="77"/>
    </row>
    <row r="5" spans="1:26" s="2" customFormat="1" ht="105.75" customHeight="1" x14ac:dyDescent="0.2">
      <c r="A5" s="104"/>
      <c r="B5" s="97"/>
      <c r="C5" s="100"/>
      <c r="D5" s="87"/>
      <c r="E5" s="87"/>
      <c r="F5" s="87"/>
      <c r="G5" s="87"/>
      <c r="H5" s="87"/>
      <c r="I5" s="87"/>
      <c r="J5" s="87"/>
      <c r="K5" s="87"/>
      <c r="L5" s="87"/>
      <c r="M5" s="90"/>
      <c r="N5" s="113"/>
      <c r="O5" s="90"/>
      <c r="P5" s="87"/>
      <c r="Q5" s="90"/>
      <c r="R5" s="90"/>
      <c r="S5" s="92"/>
      <c r="T5" s="87"/>
      <c r="U5" s="87"/>
      <c r="V5" s="111"/>
      <c r="W5" s="105"/>
      <c r="X5" s="108"/>
      <c r="Y5" s="84"/>
      <c r="Z5" s="78"/>
    </row>
    <row r="6" spans="1:26" x14ac:dyDescent="0.2">
      <c r="A6" s="18"/>
      <c r="B6" s="19"/>
      <c r="C6" s="18"/>
      <c r="D6" s="2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1"/>
      <c r="R6" s="18"/>
      <c r="S6" s="18"/>
      <c r="T6" s="21"/>
      <c r="U6" s="21"/>
      <c r="V6" s="18"/>
      <c r="W6" s="22"/>
      <c r="X6" s="22"/>
      <c r="Y6" s="22"/>
      <c r="Z6" s="74"/>
    </row>
    <row r="7" spans="1:26" x14ac:dyDescent="0.2">
      <c r="A7" s="21">
        <v>1</v>
      </c>
      <c r="B7" s="19" t="s">
        <v>16</v>
      </c>
      <c r="C7" s="23" t="s">
        <v>17</v>
      </c>
      <c r="D7" s="24">
        <v>9</v>
      </c>
      <c r="E7" s="20">
        <v>1990</v>
      </c>
      <c r="F7" s="20" t="s">
        <v>18</v>
      </c>
      <c r="G7" s="20" t="s">
        <v>19</v>
      </c>
      <c r="H7" s="20">
        <v>6</v>
      </c>
      <c r="I7" s="20">
        <v>5</v>
      </c>
      <c r="J7" s="20">
        <v>90</v>
      </c>
      <c r="K7" s="20" t="s">
        <v>20</v>
      </c>
      <c r="L7" s="20" t="s">
        <v>21</v>
      </c>
      <c r="M7" s="20">
        <v>1120.7</v>
      </c>
      <c r="N7" s="20">
        <v>892.8</v>
      </c>
      <c r="O7" s="20" t="s">
        <v>234</v>
      </c>
      <c r="P7" s="25">
        <v>4018.5</v>
      </c>
      <c r="Q7" s="21">
        <v>4018.5</v>
      </c>
      <c r="R7" s="18"/>
      <c r="S7" s="18">
        <v>184</v>
      </c>
      <c r="T7" s="20">
        <v>0</v>
      </c>
      <c r="U7" s="20"/>
      <c r="V7" s="18">
        <v>631.69999999999993</v>
      </c>
      <c r="W7" s="21">
        <v>1655</v>
      </c>
      <c r="X7" s="21" t="s">
        <v>23</v>
      </c>
      <c r="Y7" s="72">
        <v>631.9</v>
      </c>
      <c r="Z7" s="75">
        <f>P7+V7</f>
        <v>4650.2</v>
      </c>
    </row>
    <row r="8" spans="1:26" x14ac:dyDescent="0.2">
      <c r="A8" s="18">
        <v>2</v>
      </c>
      <c r="B8" s="19" t="s">
        <v>16</v>
      </c>
      <c r="C8" s="23" t="s">
        <v>17</v>
      </c>
      <c r="D8" s="24">
        <v>11</v>
      </c>
      <c r="E8" s="20">
        <v>1979</v>
      </c>
      <c r="F8" s="20" t="s">
        <v>18</v>
      </c>
      <c r="G8" s="20" t="s">
        <v>19</v>
      </c>
      <c r="H8" s="20">
        <v>5</v>
      </c>
      <c r="I8" s="20">
        <v>5</v>
      </c>
      <c r="J8" s="20">
        <v>75</v>
      </c>
      <c r="K8" s="20" t="s">
        <v>20</v>
      </c>
      <c r="L8" s="20" t="s">
        <v>21</v>
      </c>
      <c r="M8" s="20">
        <v>1036.5</v>
      </c>
      <c r="N8" s="20">
        <v>822.3</v>
      </c>
      <c r="O8" s="20" t="s">
        <v>234</v>
      </c>
      <c r="P8" s="25">
        <v>3558.1</v>
      </c>
      <c r="Q8" s="21">
        <v>3558.1</v>
      </c>
      <c r="R8" s="18"/>
      <c r="S8" s="18">
        <v>159</v>
      </c>
      <c r="T8" s="20">
        <v>0</v>
      </c>
      <c r="U8" s="20"/>
      <c r="V8" s="18">
        <v>672.4</v>
      </c>
      <c r="W8" s="21">
        <v>1773</v>
      </c>
      <c r="X8" s="21" t="s">
        <v>24</v>
      </c>
      <c r="Y8" s="72">
        <v>831</v>
      </c>
      <c r="Z8" s="75">
        <f t="shared" ref="Z8:Z71" si="0">P8+V8</f>
        <v>4230.5</v>
      </c>
    </row>
    <row r="9" spans="1:26" s="3" customFormat="1" x14ac:dyDescent="0.2">
      <c r="A9" s="21">
        <v>3</v>
      </c>
      <c r="B9" s="19" t="s">
        <v>16</v>
      </c>
      <c r="C9" s="23" t="s">
        <v>25</v>
      </c>
      <c r="D9" s="24">
        <v>64</v>
      </c>
      <c r="E9" s="20">
        <v>1986</v>
      </c>
      <c r="F9" s="20" t="s">
        <v>18</v>
      </c>
      <c r="G9" s="20" t="s">
        <v>19</v>
      </c>
      <c r="H9" s="20">
        <v>4</v>
      </c>
      <c r="I9" s="20">
        <v>5</v>
      </c>
      <c r="J9" s="20">
        <v>60</v>
      </c>
      <c r="K9" s="20" t="s">
        <v>20</v>
      </c>
      <c r="L9" s="20" t="s">
        <v>21</v>
      </c>
      <c r="M9" s="20">
        <v>830</v>
      </c>
      <c r="N9" s="20">
        <v>667.6</v>
      </c>
      <c r="O9" s="20" t="s">
        <v>234</v>
      </c>
      <c r="P9" s="25">
        <v>3043.79</v>
      </c>
      <c r="Q9" s="26">
        <v>3043.79</v>
      </c>
      <c r="R9" s="18"/>
      <c r="S9" s="18">
        <v>161</v>
      </c>
      <c r="T9" s="20">
        <v>0</v>
      </c>
      <c r="U9" s="20"/>
      <c r="V9" s="18">
        <v>323.7</v>
      </c>
      <c r="W9" s="21">
        <v>3028</v>
      </c>
      <c r="X9" s="21" t="s">
        <v>26</v>
      </c>
      <c r="Y9" s="72">
        <v>2257.9</v>
      </c>
      <c r="Z9" s="75">
        <f t="shared" si="0"/>
        <v>3367.49</v>
      </c>
    </row>
    <row r="10" spans="1:26" s="3" customFormat="1" x14ac:dyDescent="0.2">
      <c r="A10" s="18">
        <v>4</v>
      </c>
      <c r="B10" s="19" t="s">
        <v>16</v>
      </c>
      <c r="C10" s="23" t="s">
        <v>25</v>
      </c>
      <c r="D10" s="24">
        <v>66</v>
      </c>
      <c r="E10" s="20">
        <v>1970</v>
      </c>
      <c r="F10" s="20" t="s">
        <v>18</v>
      </c>
      <c r="G10" s="20" t="s">
        <v>19</v>
      </c>
      <c r="H10" s="20">
        <v>4</v>
      </c>
      <c r="I10" s="20">
        <v>5</v>
      </c>
      <c r="J10" s="20">
        <v>80</v>
      </c>
      <c r="K10" s="20" t="s">
        <v>20</v>
      </c>
      <c r="L10" s="20" t="s">
        <v>230</v>
      </c>
      <c r="M10" s="20">
        <v>982.1</v>
      </c>
      <c r="N10" s="20">
        <v>765</v>
      </c>
      <c r="O10" s="20" t="s">
        <v>234</v>
      </c>
      <c r="P10" s="25">
        <v>3576.99</v>
      </c>
      <c r="Q10" s="26">
        <v>3576.99</v>
      </c>
      <c r="R10" s="18"/>
      <c r="S10" s="18">
        <v>150</v>
      </c>
      <c r="T10" s="20">
        <v>0</v>
      </c>
      <c r="U10" s="20"/>
      <c r="V10" s="18">
        <v>323.3</v>
      </c>
      <c r="W10" s="21">
        <v>3311</v>
      </c>
      <c r="X10" s="21" t="s">
        <v>27</v>
      </c>
      <c r="Y10" s="72">
        <v>2437.9</v>
      </c>
      <c r="Z10" s="75">
        <f t="shared" si="0"/>
        <v>3900.29</v>
      </c>
    </row>
    <row r="11" spans="1:26" s="3" customFormat="1" x14ac:dyDescent="0.2">
      <c r="A11" s="21">
        <v>5</v>
      </c>
      <c r="B11" s="19" t="s">
        <v>16</v>
      </c>
      <c r="C11" s="23" t="s">
        <v>25</v>
      </c>
      <c r="D11" s="24">
        <v>68</v>
      </c>
      <c r="E11" s="20">
        <v>1969</v>
      </c>
      <c r="F11" s="20" t="s">
        <v>18</v>
      </c>
      <c r="G11" s="20" t="s">
        <v>19</v>
      </c>
      <c r="H11" s="20">
        <v>4</v>
      </c>
      <c r="I11" s="20">
        <v>5</v>
      </c>
      <c r="J11" s="20">
        <v>80</v>
      </c>
      <c r="K11" s="20" t="s">
        <v>20</v>
      </c>
      <c r="L11" s="20" t="s">
        <v>230</v>
      </c>
      <c r="M11" s="20">
        <v>977.3</v>
      </c>
      <c r="N11" s="20">
        <v>765.1</v>
      </c>
      <c r="O11" s="20" t="s">
        <v>234</v>
      </c>
      <c r="P11" s="25">
        <v>3605.8</v>
      </c>
      <c r="Q11" s="26">
        <v>3605.8</v>
      </c>
      <c r="R11" s="18"/>
      <c r="S11" s="18">
        <v>157</v>
      </c>
      <c r="T11" s="20">
        <v>0</v>
      </c>
      <c r="U11" s="20"/>
      <c r="V11" s="18">
        <v>286.89999999999998</v>
      </c>
      <c r="W11" s="21">
        <v>3414</v>
      </c>
      <c r="X11" s="21" t="s">
        <v>28</v>
      </c>
      <c r="Y11" s="72">
        <v>2541.6</v>
      </c>
      <c r="Z11" s="75">
        <f t="shared" si="0"/>
        <v>3892.7000000000003</v>
      </c>
    </row>
    <row r="12" spans="1:26" s="3" customFormat="1" x14ac:dyDescent="0.2">
      <c r="A12" s="18">
        <v>6</v>
      </c>
      <c r="B12" s="19" t="s">
        <v>16</v>
      </c>
      <c r="C12" s="23" t="s">
        <v>25</v>
      </c>
      <c r="D12" s="24">
        <v>80</v>
      </c>
      <c r="E12" s="20">
        <v>1975</v>
      </c>
      <c r="F12" s="20" t="s">
        <v>18</v>
      </c>
      <c r="G12" s="20" t="s">
        <v>19</v>
      </c>
      <c r="H12" s="20">
        <v>6</v>
      </c>
      <c r="I12" s="20">
        <v>5</v>
      </c>
      <c r="J12" s="20">
        <v>90</v>
      </c>
      <c r="K12" s="20" t="s">
        <v>20</v>
      </c>
      <c r="L12" s="20" t="s">
        <v>230</v>
      </c>
      <c r="M12" s="20">
        <v>1200</v>
      </c>
      <c r="N12" s="20">
        <v>941.9</v>
      </c>
      <c r="O12" s="20" t="s">
        <v>234</v>
      </c>
      <c r="P12" s="25">
        <v>4436.8</v>
      </c>
      <c r="Q12" s="26">
        <v>4436.8</v>
      </c>
      <c r="R12" s="18"/>
      <c r="S12" s="18">
        <v>189</v>
      </c>
      <c r="T12" s="20">
        <v>0</v>
      </c>
      <c r="U12" s="20"/>
      <c r="V12" s="18">
        <v>390.5</v>
      </c>
      <c r="W12" s="21">
        <v>4039</v>
      </c>
      <c r="X12" s="21" t="s">
        <v>29</v>
      </c>
      <c r="Y12" s="72">
        <v>2933</v>
      </c>
      <c r="Z12" s="75">
        <f t="shared" si="0"/>
        <v>4827.3</v>
      </c>
    </row>
    <row r="13" spans="1:26" x14ac:dyDescent="0.2">
      <c r="A13" s="21">
        <v>7</v>
      </c>
      <c r="B13" s="19" t="s">
        <v>16</v>
      </c>
      <c r="C13" s="23" t="s">
        <v>30</v>
      </c>
      <c r="D13" s="24">
        <v>1</v>
      </c>
      <c r="E13" s="20">
        <v>1967</v>
      </c>
      <c r="F13" s="20" t="s">
        <v>18</v>
      </c>
      <c r="G13" s="20" t="s">
        <v>19</v>
      </c>
      <c r="H13" s="20">
        <v>4</v>
      </c>
      <c r="I13" s="20">
        <v>5</v>
      </c>
      <c r="J13" s="20">
        <v>78</v>
      </c>
      <c r="K13" s="20" t="s">
        <v>20</v>
      </c>
      <c r="L13" s="20" t="s">
        <v>230</v>
      </c>
      <c r="M13" s="20">
        <v>960</v>
      </c>
      <c r="N13" s="20">
        <v>622.29999999999995</v>
      </c>
      <c r="O13" s="20" t="s">
        <v>234</v>
      </c>
      <c r="P13" s="25">
        <v>3837.19</v>
      </c>
      <c r="Q13" s="27">
        <f>P13-R13</f>
        <v>3489.29</v>
      </c>
      <c r="R13" s="18">
        <f>80.2+69.1+89.6+109</f>
        <v>347.9</v>
      </c>
      <c r="S13" s="18">
        <v>150</v>
      </c>
      <c r="T13" s="20">
        <v>0</v>
      </c>
      <c r="U13" s="20"/>
      <c r="V13" s="28">
        <v>327.2</v>
      </c>
      <c r="W13" s="21">
        <v>3940</v>
      </c>
      <c r="X13" s="21" t="s">
        <v>31</v>
      </c>
      <c r="Y13" s="72">
        <v>2711.9</v>
      </c>
      <c r="Z13" s="75">
        <f t="shared" si="0"/>
        <v>4164.3900000000003</v>
      </c>
    </row>
    <row r="14" spans="1:26" x14ac:dyDescent="0.2">
      <c r="A14" s="18">
        <v>8</v>
      </c>
      <c r="B14" s="19" t="s">
        <v>16</v>
      </c>
      <c r="C14" s="23" t="s">
        <v>30</v>
      </c>
      <c r="D14" s="24">
        <v>4</v>
      </c>
      <c r="E14" s="20">
        <v>1967</v>
      </c>
      <c r="F14" s="20" t="s">
        <v>32</v>
      </c>
      <c r="G14" s="20" t="s">
        <v>19</v>
      </c>
      <c r="H14" s="20">
        <v>6</v>
      </c>
      <c r="I14" s="20">
        <v>5</v>
      </c>
      <c r="J14" s="20">
        <v>100</v>
      </c>
      <c r="K14" s="20" t="s">
        <v>20</v>
      </c>
      <c r="L14" s="20" t="s">
        <v>230</v>
      </c>
      <c r="M14" s="20">
        <v>1360</v>
      </c>
      <c r="N14" s="20">
        <v>1005.8</v>
      </c>
      <c r="O14" s="20" t="s">
        <v>234</v>
      </c>
      <c r="P14" s="25">
        <v>4530.18</v>
      </c>
      <c r="Q14" s="21">
        <v>4530.18</v>
      </c>
      <c r="R14" s="18"/>
      <c r="S14" s="18">
        <v>193</v>
      </c>
      <c r="T14" s="20">
        <v>0</v>
      </c>
      <c r="U14" s="20"/>
      <c r="V14" s="18">
        <v>486.3</v>
      </c>
      <c r="W14" s="21">
        <v>4097</v>
      </c>
      <c r="X14" s="21" t="s">
        <v>33</v>
      </c>
      <c r="Y14" s="72">
        <v>2836.9</v>
      </c>
      <c r="Z14" s="75">
        <f t="shared" si="0"/>
        <v>5016.4800000000005</v>
      </c>
    </row>
    <row r="15" spans="1:26" x14ac:dyDescent="0.2">
      <c r="A15" s="21">
        <v>9</v>
      </c>
      <c r="B15" s="19" t="s">
        <v>16</v>
      </c>
      <c r="C15" s="23" t="s">
        <v>30</v>
      </c>
      <c r="D15" s="24">
        <v>9</v>
      </c>
      <c r="E15" s="20">
        <v>1967</v>
      </c>
      <c r="F15" s="20" t="s">
        <v>18</v>
      </c>
      <c r="G15" s="20" t="s">
        <v>19</v>
      </c>
      <c r="H15" s="20">
        <v>3</v>
      </c>
      <c r="I15" s="20">
        <v>5</v>
      </c>
      <c r="J15" s="20">
        <v>60</v>
      </c>
      <c r="K15" s="20" t="s">
        <v>20</v>
      </c>
      <c r="L15" s="20" t="s">
        <v>230</v>
      </c>
      <c r="M15" s="20">
        <v>710</v>
      </c>
      <c r="N15" s="20">
        <v>518.79999999999995</v>
      </c>
      <c r="O15" s="20" t="s">
        <v>234</v>
      </c>
      <c r="P15" s="25">
        <v>2590.59</v>
      </c>
      <c r="Q15" s="21">
        <v>2590.59</v>
      </c>
      <c r="R15" s="18"/>
      <c r="S15" s="18">
        <v>116</v>
      </c>
      <c r="T15" s="20">
        <v>0</v>
      </c>
      <c r="U15" s="20"/>
      <c r="V15" s="18">
        <v>237.4</v>
      </c>
      <c r="W15" s="21">
        <v>1715</v>
      </c>
      <c r="X15" s="21" t="s">
        <v>34</v>
      </c>
      <c r="Y15" s="72">
        <v>1047.5</v>
      </c>
      <c r="Z15" s="75">
        <f t="shared" si="0"/>
        <v>2827.9900000000002</v>
      </c>
    </row>
    <row r="16" spans="1:26" s="3" customFormat="1" x14ac:dyDescent="0.2">
      <c r="A16" s="18">
        <v>10</v>
      </c>
      <c r="B16" s="19" t="s">
        <v>16</v>
      </c>
      <c r="C16" s="23" t="s">
        <v>30</v>
      </c>
      <c r="D16" s="24">
        <v>10</v>
      </c>
      <c r="E16" s="20">
        <v>1967</v>
      </c>
      <c r="F16" s="20" t="s">
        <v>32</v>
      </c>
      <c r="G16" s="20" t="s">
        <v>19</v>
      </c>
      <c r="H16" s="20">
        <v>6</v>
      </c>
      <c r="I16" s="20">
        <v>5</v>
      </c>
      <c r="J16" s="20">
        <v>100</v>
      </c>
      <c r="K16" s="20" t="s">
        <v>20</v>
      </c>
      <c r="L16" s="20" t="s">
        <v>230</v>
      </c>
      <c r="M16" s="20">
        <v>1370</v>
      </c>
      <c r="N16" s="20">
        <v>987.7</v>
      </c>
      <c r="O16" s="20" t="s">
        <v>234</v>
      </c>
      <c r="P16" s="25">
        <v>4527.34</v>
      </c>
      <c r="Q16" s="26">
        <v>4527.34</v>
      </c>
      <c r="R16" s="18"/>
      <c r="S16" s="18">
        <v>185</v>
      </c>
      <c r="T16" s="20">
        <v>0</v>
      </c>
      <c r="U16" s="20"/>
      <c r="V16" s="18">
        <v>402</v>
      </c>
      <c r="W16" s="21">
        <v>3169</v>
      </c>
      <c r="X16" s="21" t="s">
        <v>35</v>
      </c>
      <c r="Y16" s="72">
        <v>1875.4</v>
      </c>
      <c r="Z16" s="75">
        <f t="shared" si="0"/>
        <v>4929.34</v>
      </c>
    </row>
    <row r="17" spans="1:26" x14ac:dyDescent="0.2">
      <c r="A17" s="21">
        <v>11</v>
      </c>
      <c r="B17" s="19" t="s">
        <v>16</v>
      </c>
      <c r="C17" s="23" t="s">
        <v>30</v>
      </c>
      <c r="D17" s="24">
        <v>11</v>
      </c>
      <c r="E17" s="20">
        <v>1966</v>
      </c>
      <c r="F17" s="20" t="s">
        <v>32</v>
      </c>
      <c r="G17" s="20" t="s">
        <v>36</v>
      </c>
      <c r="H17" s="20">
        <v>4</v>
      </c>
      <c r="I17" s="20">
        <v>5</v>
      </c>
      <c r="J17" s="20">
        <v>80</v>
      </c>
      <c r="K17" s="20" t="s">
        <v>20</v>
      </c>
      <c r="L17" s="20" t="s">
        <v>230</v>
      </c>
      <c r="M17" s="20">
        <v>900</v>
      </c>
      <c r="N17" s="20">
        <v>634</v>
      </c>
      <c r="O17" s="20" t="s">
        <v>234</v>
      </c>
      <c r="P17" s="25">
        <v>2798.2</v>
      </c>
      <c r="Q17" s="26">
        <v>2798.2</v>
      </c>
      <c r="R17" s="18"/>
      <c r="S17" s="18">
        <v>125</v>
      </c>
      <c r="T17" s="20">
        <v>0</v>
      </c>
      <c r="U17" s="20"/>
      <c r="V17" s="18">
        <v>338.1</v>
      </c>
      <c r="W17" s="21">
        <v>2540</v>
      </c>
      <c r="X17" s="21"/>
      <c r="Y17" s="72">
        <v>1698.2</v>
      </c>
      <c r="Z17" s="75">
        <f t="shared" si="0"/>
        <v>3136.2999999999997</v>
      </c>
    </row>
    <row r="18" spans="1:26" x14ac:dyDescent="0.2">
      <c r="A18" s="18">
        <v>12</v>
      </c>
      <c r="B18" s="19" t="s">
        <v>16</v>
      </c>
      <c r="C18" s="23" t="s">
        <v>30</v>
      </c>
      <c r="D18" s="24" t="s">
        <v>37</v>
      </c>
      <c r="E18" s="20">
        <v>1967</v>
      </c>
      <c r="F18" s="20" t="s">
        <v>32</v>
      </c>
      <c r="G18" s="20" t="s">
        <v>36</v>
      </c>
      <c r="H18" s="20">
        <v>4</v>
      </c>
      <c r="I18" s="20">
        <v>5</v>
      </c>
      <c r="J18" s="20">
        <v>80</v>
      </c>
      <c r="K18" s="20" t="s">
        <v>20</v>
      </c>
      <c r="L18" s="20" t="s">
        <v>230</v>
      </c>
      <c r="M18" s="20">
        <v>900</v>
      </c>
      <c r="N18" s="20">
        <v>643.5</v>
      </c>
      <c r="O18" s="20" t="s">
        <v>234</v>
      </c>
      <c r="P18" s="25">
        <v>2836.5</v>
      </c>
      <c r="Q18" s="26">
        <v>2836.5</v>
      </c>
      <c r="R18" s="18"/>
      <c r="S18" s="18">
        <v>106</v>
      </c>
      <c r="T18" s="20">
        <v>0</v>
      </c>
      <c r="U18" s="20"/>
      <c r="V18" s="18">
        <v>354.6</v>
      </c>
      <c r="W18" s="21">
        <v>3078</v>
      </c>
      <c r="X18" s="21" t="s">
        <v>38</v>
      </c>
      <c r="Y18" s="72">
        <v>2254.3000000000002</v>
      </c>
      <c r="Z18" s="75">
        <f t="shared" si="0"/>
        <v>3191.1</v>
      </c>
    </row>
    <row r="19" spans="1:26" x14ac:dyDescent="0.2">
      <c r="A19" s="21">
        <v>13</v>
      </c>
      <c r="B19" s="19" t="s">
        <v>16</v>
      </c>
      <c r="C19" s="23" t="s">
        <v>30</v>
      </c>
      <c r="D19" s="24" t="s">
        <v>39</v>
      </c>
      <c r="E19" s="20">
        <v>1979</v>
      </c>
      <c r="F19" s="20" t="s">
        <v>18</v>
      </c>
      <c r="G19" s="20" t="s">
        <v>19</v>
      </c>
      <c r="H19" s="20">
        <v>6</v>
      </c>
      <c r="I19" s="20">
        <v>5</v>
      </c>
      <c r="J19" s="20">
        <v>90</v>
      </c>
      <c r="K19" s="20" t="s">
        <v>20</v>
      </c>
      <c r="L19" s="20" t="s">
        <v>230</v>
      </c>
      <c r="M19" s="20">
        <v>1078</v>
      </c>
      <c r="N19" s="20">
        <v>834.6</v>
      </c>
      <c r="O19" s="20" t="s">
        <v>234</v>
      </c>
      <c r="P19" s="25">
        <v>3904.2</v>
      </c>
      <c r="Q19" s="26">
        <v>3904.2</v>
      </c>
      <c r="R19" s="18"/>
      <c r="S19" s="18">
        <v>189</v>
      </c>
      <c r="T19" s="20">
        <v>0</v>
      </c>
      <c r="U19" s="20"/>
      <c r="V19" s="18">
        <v>491</v>
      </c>
      <c r="W19" s="21">
        <v>2409</v>
      </c>
      <c r="X19" s="21" t="s">
        <v>40</v>
      </c>
      <c r="Y19" s="72">
        <v>1403.9</v>
      </c>
      <c r="Z19" s="75">
        <f t="shared" si="0"/>
        <v>4395.2</v>
      </c>
    </row>
    <row r="20" spans="1:26" s="3" customFormat="1" x14ac:dyDescent="0.2">
      <c r="A20" s="18">
        <v>14</v>
      </c>
      <c r="B20" s="19" t="s">
        <v>16</v>
      </c>
      <c r="C20" s="23" t="s">
        <v>30</v>
      </c>
      <c r="D20" s="24">
        <v>12</v>
      </c>
      <c r="E20" s="20">
        <v>1971</v>
      </c>
      <c r="F20" s="20" t="s">
        <v>32</v>
      </c>
      <c r="G20" s="20" t="s">
        <v>19</v>
      </c>
      <c r="H20" s="20">
        <v>1</v>
      </c>
      <c r="I20" s="20">
        <v>9</v>
      </c>
      <c r="J20" s="20">
        <v>52</v>
      </c>
      <c r="K20" s="20" t="s">
        <v>20</v>
      </c>
      <c r="L20" s="20" t="s">
        <v>21</v>
      </c>
      <c r="M20" s="20">
        <v>400</v>
      </c>
      <c r="N20" s="20">
        <v>270</v>
      </c>
      <c r="O20" s="20" t="s">
        <v>234</v>
      </c>
      <c r="P20" s="25">
        <v>2352.25</v>
      </c>
      <c r="Q20" s="29">
        <f>P20-R20</f>
        <v>2244.25</v>
      </c>
      <c r="R20" s="18">
        <v>108</v>
      </c>
      <c r="S20" s="18">
        <v>89</v>
      </c>
      <c r="T20" s="20">
        <v>1</v>
      </c>
      <c r="U20" s="20"/>
      <c r="V20" s="18">
        <v>277.7</v>
      </c>
      <c r="W20" s="21">
        <v>1378</v>
      </c>
      <c r="X20" s="21" t="s">
        <v>41</v>
      </c>
      <c r="Y20" s="72">
        <v>920.8</v>
      </c>
      <c r="Z20" s="75">
        <f t="shared" si="0"/>
        <v>2629.95</v>
      </c>
    </row>
    <row r="21" spans="1:26" s="3" customFormat="1" x14ac:dyDescent="0.2">
      <c r="A21" s="21">
        <v>15</v>
      </c>
      <c r="B21" s="19" t="s">
        <v>16</v>
      </c>
      <c r="C21" s="23" t="s">
        <v>30</v>
      </c>
      <c r="D21" s="24">
        <v>13</v>
      </c>
      <c r="E21" s="20">
        <v>1983</v>
      </c>
      <c r="F21" s="20" t="s">
        <v>32</v>
      </c>
      <c r="G21" s="20" t="s">
        <v>19</v>
      </c>
      <c r="H21" s="20">
        <v>8</v>
      </c>
      <c r="I21" s="20">
        <v>5</v>
      </c>
      <c r="J21" s="20">
        <v>96</v>
      </c>
      <c r="K21" s="20" t="s">
        <v>20</v>
      </c>
      <c r="L21" s="20" t="s">
        <v>21</v>
      </c>
      <c r="M21" s="20">
        <v>2000</v>
      </c>
      <c r="N21" s="20">
        <v>1200</v>
      </c>
      <c r="O21" s="20" t="s">
        <v>234</v>
      </c>
      <c r="P21" s="25">
        <v>5375.38</v>
      </c>
      <c r="Q21" s="30">
        <f>P21-R21</f>
        <v>5168.68</v>
      </c>
      <c r="R21" s="18">
        <f>85.6+121.1</f>
        <v>206.7</v>
      </c>
      <c r="S21" s="18">
        <v>203</v>
      </c>
      <c r="T21" s="20">
        <v>0</v>
      </c>
      <c r="U21" s="20"/>
      <c r="V21" s="18">
        <v>643.9</v>
      </c>
      <c r="W21" s="21">
        <v>3595</v>
      </c>
      <c r="X21" s="21" t="s">
        <v>42</v>
      </c>
      <c r="Y21" s="72">
        <v>2015.5</v>
      </c>
      <c r="Z21" s="75">
        <f t="shared" si="0"/>
        <v>6019.28</v>
      </c>
    </row>
    <row r="22" spans="1:26" s="3" customFormat="1" x14ac:dyDescent="0.2">
      <c r="A22" s="18">
        <v>16</v>
      </c>
      <c r="B22" s="19" t="s">
        <v>16</v>
      </c>
      <c r="C22" s="23" t="s">
        <v>30</v>
      </c>
      <c r="D22" s="24">
        <v>14</v>
      </c>
      <c r="E22" s="20">
        <v>1969</v>
      </c>
      <c r="F22" s="20" t="s">
        <v>18</v>
      </c>
      <c r="G22" s="20" t="s">
        <v>19</v>
      </c>
      <c r="H22" s="20">
        <v>4</v>
      </c>
      <c r="I22" s="20">
        <v>5</v>
      </c>
      <c r="J22" s="20">
        <v>78</v>
      </c>
      <c r="K22" s="20" t="s">
        <v>20</v>
      </c>
      <c r="L22" s="20" t="s">
        <v>230</v>
      </c>
      <c r="M22" s="20">
        <v>960</v>
      </c>
      <c r="N22" s="20">
        <v>773</v>
      </c>
      <c r="O22" s="20" t="s">
        <v>234</v>
      </c>
      <c r="P22" s="25">
        <v>3562.3</v>
      </c>
      <c r="Q22" s="30">
        <f>P22-R22</f>
        <v>3491.5</v>
      </c>
      <c r="R22" s="18">
        <v>70.8</v>
      </c>
      <c r="S22" s="18">
        <v>173</v>
      </c>
      <c r="T22" s="20">
        <v>0</v>
      </c>
      <c r="U22" s="20"/>
      <c r="V22" s="18">
        <v>331.2</v>
      </c>
      <c r="W22" s="21">
        <v>2330</v>
      </c>
      <c r="X22" s="21" t="s">
        <v>43</v>
      </c>
      <c r="Y22" s="72">
        <v>1442.1</v>
      </c>
      <c r="Z22" s="75">
        <f t="shared" si="0"/>
        <v>3893.5</v>
      </c>
    </row>
    <row r="23" spans="1:26" s="3" customFormat="1" x14ac:dyDescent="0.2">
      <c r="A23" s="21">
        <v>17</v>
      </c>
      <c r="B23" s="19" t="s">
        <v>16</v>
      </c>
      <c r="C23" s="23" t="s">
        <v>30</v>
      </c>
      <c r="D23" s="24">
        <v>15</v>
      </c>
      <c r="E23" s="20">
        <v>1969</v>
      </c>
      <c r="F23" s="20" t="s">
        <v>18</v>
      </c>
      <c r="G23" s="20" t="s">
        <v>19</v>
      </c>
      <c r="H23" s="20">
        <v>4</v>
      </c>
      <c r="I23" s="20">
        <v>5</v>
      </c>
      <c r="J23" s="20">
        <v>80</v>
      </c>
      <c r="K23" s="20" t="s">
        <v>20</v>
      </c>
      <c r="L23" s="20" t="s">
        <v>230</v>
      </c>
      <c r="M23" s="20">
        <v>960.7</v>
      </c>
      <c r="N23" s="20">
        <v>770.7</v>
      </c>
      <c r="O23" s="20" t="s">
        <v>234</v>
      </c>
      <c r="P23" s="25">
        <v>3617.29</v>
      </c>
      <c r="Q23" s="18">
        <v>3617.29</v>
      </c>
      <c r="R23" s="18"/>
      <c r="S23" s="18">
        <v>147</v>
      </c>
      <c r="T23" s="20">
        <v>0</v>
      </c>
      <c r="U23" s="20"/>
      <c r="V23" s="18">
        <v>328</v>
      </c>
      <c r="W23" s="21">
        <v>2324</v>
      </c>
      <c r="X23" s="21" t="s">
        <v>44</v>
      </c>
      <c r="Y23" s="72">
        <v>1451.1</v>
      </c>
      <c r="Z23" s="75">
        <f t="shared" si="0"/>
        <v>3945.29</v>
      </c>
    </row>
    <row r="24" spans="1:26" s="3" customFormat="1" x14ac:dyDescent="0.2">
      <c r="A24" s="18">
        <v>18</v>
      </c>
      <c r="B24" s="19" t="s">
        <v>16</v>
      </c>
      <c r="C24" s="23" t="s">
        <v>30</v>
      </c>
      <c r="D24" s="24">
        <v>18</v>
      </c>
      <c r="E24" s="20">
        <v>1970</v>
      </c>
      <c r="F24" s="20" t="s">
        <v>18</v>
      </c>
      <c r="G24" s="20" t="s">
        <v>19</v>
      </c>
      <c r="H24" s="20">
        <v>4</v>
      </c>
      <c r="I24" s="20">
        <v>5</v>
      </c>
      <c r="J24" s="20">
        <v>80</v>
      </c>
      <c r="K24" s="20" t="s">
        <v>20</v>
      </c>
      <c r="L24" s="20" t="s">
        <v>230</v>
      </c>
      <c r="M24" s="20">
        <v>960</v>
      </c>
      <c r="N24" s="20">
        <v>771.5</v>
      </c>
      <c r="O24" s="20" t="s">
        <v>234</v>
      </c>
      <c r="P24" s="25">
        <v>3581.6</v>
      </c>
      <c r="Q24" s="18">
        <v>3581.6</v>
      </c>
      <c r="R24" s="18"/>
      <c r="S24" s="18">
        <v>142</v>
      </c>
      <c r="T24" s="20">
        <v>0</v>
      </c>
      <c r="U24" s="20"/>
      <c r="V24" s="18">
        <v>305.39999999999998</v>
      </c>
      <c r="W24" s="21">
        <v>3221</v>
      </c>
      <c r="X24" s="21" t="s">
        <v>45</v>
      </c>
      <c r="Y24" s="72">
        <v>2330.6</v>
      </c>
      <c r="Z24" s="75">
        <f t="shared" si="0"/>
        <v>3887</v>
      </c>
    </row>
    <row r="25" spans="1:26" s="3" customFormat="1" x14ac:dyDescent="0.2">
      <c r="A25" s="21">
        <v>19</v>
      </c>
      <c r="B25" s="19" t="s">
        <v>16</v>
      </c>
      <c r="C25" s="23" t="s">
        <v>30</v>
      </c>
      <c r="D25" s="24">
        <v>19</v>
      </c>
      <c r="E25" s="20">
        <v>1970</v>
      </c>
      <c r="F25" s="20" t="s">
        <v>18</v>
      </c>
      <c r="G25" s="20" t="s">
        <v>19</v>
      </c>
      <c r="H25" s="20">
        <v>7</v>
      </c>
      <c r="I25" s="20">
        <v>5</v>
      </c>
      <c r="J25" s="20">
        <v>139</v>
      </c>
      <c r="K25" s="20" t="s">
        <v>20</v>
      </c>
      <c r="L25" s="20" t="s">
        <v>230</v>
      </c>
      <c r="M25" s="20">
        <v>1649</v>
      </c>
      <c r="N25" s="20">
        <v>1335.8</v>
      </c>
      <c r="O25" s="20" t="s">
        <v>234</v>
      </c>
      <c r="P25" s="25">
        <v>6193.8</v>
      </c>
      <c r="Q25" s="18">
        <v>6193.8</v>
      </c>
      <c r="R25" s="18"/>
      <c r="S25" s="18">
        <v>266</v>
      </c>
      <c r="T25" s="20">
        <v>0</v>
      </c>
      <c r="U25" s="20"/>
      <c r="V25" s="18">
        <v>538.9</v>
      </c>
      <c r="W25" s="21">
        <v>3815</v>
      </c>
      <c r="X25" s="21" t="s">
        <v>46</v>
      </c>
      <c r="Y25" s="72">
        <v>2319.1999999999998</v>
      </c>
      <c r="Z25" s="75">
        <f t="shared" si="0"/>
        <v>6732.7</v>
      </c>
    </row>
    <row r="26" spans="1:26" x14ac:dyDescent="0.2">
      <c r="A26" s="18">
        <v>20</v>
      </c>
      <c r="B26" s="19" t="s">
        <v>16</v>
      </c>
      <c r="C26" s="23" t="s">
        <v>47</v>
      </c>
      <c r="D26" s="24">
        <v>3</v>
      </c>
      <c r="E26" s="20">
        <v>1972</v>
      </c>
      <c r="F26" s="20" t="s">
        <v>32</v>
      </c>
      <c r="G26" s="20" t="s">
        <v>19</v>
      </c>
      <c r="H26" s="20">
        <v>2</v>
      </c>
      <c r="I26" s="20">
        <v>5</v>
      </c>
      <c r="J26" s="20">
        <v>117</v>
      </c>
      <c r="K26" s="20" t="s">
        <v>20</v>
      </c>
      <c r="L26" s="20" t="s">
        <v>21</v>
      </c>
      <c r="M26" s="20">
        <v>1040</v>
      </c>
      <c r="N26" s="20">
        <v>781.7</v>
      </c>
      <c r="O26" s="20" t="s">
        <v>234</v>
      </c>
      <c r="P26" s="25">
        <v>3194.07</v>
      </c>
      <c r="Q26" s="27">
        <f>P26-R26</f>
        <v>3125.57</v>
      </c>
      <c r="R26" s="18">
        <v>68.5</v>
      </c>
      <c r="S26" s="18">
        <v>129</v>
      </c>
      <c r="T26" s="20">
        <v>0</v>
      </c>
      <c r="U26" s="20"/>
      <c r="V26" s="18">
        <v>486.40000000000003</v>
      </c>
      <c r="W26" s="21">
        <v>3947</v>
      </c>
      <c r="X26" s="21" t="s">
        <v>48</v>
      </c>
      <c r="Y26" s="72">
        <v>2981.6</v>
      </c>
      <c r="Z26" s="75">
        <f t="shared" si="0"/>
        <v>3680.4700000000003</v>
      </c>
    </row>
    <row r="27" spans="1:26" x14ac:dyDescent="0.2">
      <c r="A27" s="21">
        <v>21</v>
      </c>
      <c r="B27" s="19" t="s">
        <v>16</v>
      </c>
      <c r="C27" s="23" t="s">
        <v>47</v>
      </c>
      <c r="D27" s="24">
        <v>4</v>
      </c>
      <c r="E27" s="20">
        <v>1965</v>
      </c>
      <c r="F27" s="20" t="s">
        <v>32</v>
      </c>
      <c r="G27" s="20" t="s">
        <v>36</v>
      </c>
      <c r="H27" s="20">
        <v>4</v>
      </c>
      <c r="I27" s="20">
        <v>5</v>
      </c>
      <c r="J27" s="20">
        <v>75</v>
      </c>
      <c r="K27" s="20" t="s">
        <v>20</v>
      </c>
      <c r="L27" s="20" t="s">
        <v>21</v>
      </c>
      <c r="M27" s="20">
        <v>1100</v>
      </c>
      <c r="N27" s="20">
        <v>676</v>
      </c>
      <c r="O27" s="20" t="s">
        <v>234</v>
      </c>
      <c r="P27" s="25">
        <v>3176.66</v>
      </c>
      <c r="Q27" s="27">
        <f>P27-R27</f>
        <v>3019.96</v>
      </c>
      <c r="R27" s="18">
        <v>156.69999999999999</v>
      </c>
      <c r="S27" s="18">
        <v>148</v>
      </c>
      <c r="T27" s="20">
        <v>0</v>
      </c>
      <c r="U27" s="20"/>
      <c r="V27" s="18">
        <v>299</v>
      </c>
      <c r="W27" s="21">
        <v>4709</v>
      </c>
      <c r="X27" s="21" t="s">
        <v>49</v>
      </c>
      <c r="Y27" s="72">
        <v>3780.7</v>
      </c>
      <c r="Z27" s="75">
        <f t="shared" si="0"/>
        <v>3475.66</v>
      </c>
    </row>
    <row r="28" spans="1:26" x14ac:dyDescent="0.2">
      <c r="A28" s="18">
        <v>22</v>
      </c>
      <c r="B28" s="19" t="s">
        <v>16</v>
      </c>
      <c r="C28" s="23" t="s">
        <v>47</v>
      </c>
      <c r="D28" s="24">
        <v>6</v>
      </c>
      <c r="E28" s="20">
        <v>1964</v>
      </c>
      <c r="F28" s="20" t="s">
        <v>32</v>
      </c>
      <c r="G28" s="20" t="s">
        <v>36</v>
      </c>
      <c r="H28" s="20">
        <v>4</v>
      </c>
      <c r="I28" s="20">
        <v>5</v>
      </c>
      <c r="J28" s="20">
        <v>76</v>
      </c>
      <c r="K28" s="20" t="s">
        <v>20</v>
      </c>
      <c r="L28" s="20" t="s">
        <v>21</v>
      </c>
      <c r="M28" s="20">
        <v>1100</v>
      </c>
      <c r="N28" s="20">
        <v>521.79999999999995</v>
      </c>
      <c r="O28" s="20" t="s">
        <v>234</v>
      </c>
      <c r="P28" s="25">
        <v>3152.3</v>
      </c>
      <c r="Q28" s="27">
        <f>P28-R28</f>
        <v>3006.5</v>
      </c>
      <c r="R28" s="18">
        <f>75.1+70.7</f>
        <v>145.80000000000001</v>
      </c>
      <c r="S28" s="18">
        <v>139</v>
      </c>
      <c r="T28" s="20">
        <v>0</v>
      </c>
      <c r="U28" s="20"/>
      <c r="V28" s="18">
        <v>299</v>
      </c>
      <c r="W28" s="21">
        <v>2452</v>
      </c>
      <c r="X28" s="21" t="s">
        <v>50</v>
      </c>
      <c r="Y28" s="72">
        <v>1566.2</v>
      </c>
      <c r="Z28" s="75">
        <f t="shared" si="0"/>
        <v>3451.3</v>
      </c>
    </row>
    <row r="29" spans="1:26" ht="39.75" customHeight="1" x14ac:dyDescent="0.2">
      <c r="A29" s="21">
        <v>23</v>
      </c>
      <c r="B29" s="19" t="s">
        <v>16</v>
      </c>
      <c r="C29" s="23" t="s">
        <v>47</v>
      </c>
      <c r="D29" s="24" t="s">
        <v>51</v>
      </c>
      <c r="E29" s="20">
        <v>1980</v>
      </c>
      <c r="F29" s="20" t="s">
        <v>18</v>
      </c>
      <c r="G29" s="20" t="s">
        <v>19</v>
      </c>
      <c r="H29" s="20">
        <v>6</v>
      </c>
      <c r="I29" s="20">
        <v>5</v>
      </c>
      <c r="J29" s="20">
        <v>90</v>
      </c>
      <c r="K29" s="20" t="s">
        <v>20</v>
      </c>
      <c r="L29" s="20" t="s">
        <v>21</v>
      </c>
      <c r="M29" s="20">
        <v>1200</v>
      </c>
      <c r="N29" s="20">
        <v>958.8</v>
      </c>
      <c r="O29" s="20" t="s">
        <v>234</v>
      </c>
      <c r="P29" s="25">
        <v>4425.38</v>
      </c>
      <c r="Q29" s="21">
        <v>4425.38</v>
      </c>
      <c r="R29" s="18"/>
      <c r="S29" s="18">
        <v>213</v>
      </c>
      <c r="T29" s="20">
        <v>0</v>
      </c>
      <c r="U29" s="20"/>
      <c r="V29" s="18">
        <v>452.3</v>
      </c>
      <c r="W29" s="21">
        <v>5036</v>
      </c>
      <c r="X29" s="31" t="s">
        <v>52</v>
      </c>
      <c r="Y29" s="72">
        <v>3931.5</v>
      </c>
      <c r="Z29" s="75">
        <f t="shared" si="0"/>
        <v>4877.68</v>
      </c>
    </row>
    <row r="30" spans="1:26" s="3" customFormat="1" x14ac:dyDescent="0.2">
      <c r="A30" s="18">
        <v>24</v>
      </c>
      <c r="B30" s="19" t="s">
        <v>16</v>
      </c>
      <c r="C30" s="23" t="s">
        <v>53</v>
      </c>
      <c r="D30" s="24">
        <v>97</v>
      </c>
      <c r="E30" s="20">
        <v>1966</v>
      </c>
      <c r="F30" s="20" t="s">
        <v>18</v>
      </c>
      <c r="G30" s="20" t="s">
        <v>19</v>
      </c>
      <c r="H30" s="20">
        <v>4</v>
      </c>
      <c r="I30" s="20">
        <v>5</v>
      </c>
      <c r="J30" s="20">
        <v>80</v>
      </c>
      <c r="K30" s="20" t="s">
        <v>20</v>
      </c>
      <c r="L30" s="20" t="s">
        <v>230</v>
      </c>
      <c r="M30" s="20">
        <v>960</v>
      </c>
      <c r="N30" s="20">
        <v>741.9</v>
      </c>
      <c r="O30" s="20" t="s">
        <v>234</v>
      </c>
      <c r="P30" s="25">
        <v>3612.5</v>
      </c>
      <c r="Q30" s="18">
        <v>3612.5</v>
      </c>
      <c r="R30" s="18"/>
      <c r="S30" s="18">
        <v>157</v>
      </c>
      <c r="T30" s="20">
        <v>0</v>
      </c>
      <c r="U30" s="20"/>
      <c r="V30" s="28">
        <v>584</v>
      </c>
      <c r="W30" s="21">
        <v>4482</v>
      </c>
      <c r="X30" s="21" t="s">
        <v>54</v>
      </c>
      <c r="Y30" s="72">
        <v>3588.7</v>
      </c>
      <c r="Z30" s="75">
        <f t="shared" si="0"/>
        <v>4196.5</v>
      </c>
    </row>
    <row r="31" spans="1:26" s="3" customFormat="1" x14ac:dyDescent="0.2">
      <c r="A31" s="21">
        <v>25</v>
      </c>
      <c r="B31" s="19" t="s">
        <v>16</v>
      </c>
      <c r="C31" s="23" t="s">
        <v>53</v>
      </c>
      <c r="D31" s="24">
        <v>102</v>
      </c>
      <c r="E31" s="20">
        <v>1992</v>
      </c>
      <c r="F31" s="20" t="s">
        <v>55</v>
      </c>
      <c r="G31" s="20" t="s">
        <v>19</v>
      </c>
      <c r="H31" s="20">
        <v>3</v>
      </c>
      <c r="I31" s="20">
        <v>9</v>
      </c>
      <c r="J31" s="20">
        <v>104</v>
      </c>
      <c r="K31" s="20" t="s">
        <v>20</v>
      </c>
      <c r="L31" s="20" t="s">
        <v>21</v>
      </c>
      <c r="M31" s="20">
        <v>1400</v>
      </c>
      <c r="N31" s="20">
        <v>1000</v>
      </c>
      <c r="O31" s="20" t="s">
        <v>234</v>
      </c>
      <c r="P31" s="25">
        <v>6437.86</v>
      </c>
      <c r="Q31" s="30">
        <f>P31-R31</f>
        <v>5823.16</v>
      </c>
      <c r="R31" s="18">
        <v>614.70000000000005</v>
      </c>
      <c r="S31" s="18">
        <v>277</v>
      </c>
      <c r="T31" s="20">
        <v>3</v>
      </c>
      <c r="U31" s="20"/>
      <c r="V31" s="18">
        <v>565.9</v>
      </c>
      <c r="W31" s="21">
        <v>4516</v>
      </c>
      <c r="X31" s="21" t="s">
        <v>56</v>
      </c>
      <c r="Y31" s="72">
        <v>2858.9</v>
      </c>
      <c r="Z31" s="75">
        <f t="shared" si="0"/>
        <v>7003.7599999999993</v>
      </c>
    </row>
    <row r="32" spans="1:26" s="3" customFormat="1" x14ac:dyDescent="0.2">
      <c r="A32" s="18">
        <v>26</v>
      </c>
      <c r="B32" s="19" t="s">
        <v>16</v>
      </c>
      <c r="C32" s="23" t="s">
        <v>53</v>
      </c>
      <c r="D32" s="24">
        <v>104</v>
      </c>
      <c r="E32" s="20">
        <v>1992</v>
      </c>
      <c r="F32" s="20" t="s">
        <v>18</v>
      </c>
      <c r="G32" s="20" t="s">
        <v>19</v>
      </c>
      <c r="H32" s="20">
        <v>2</v>
      </c>
      <c r="I32" s="20">
        <v>10</v>
      </c>
      <c r="J32" s="20">
        <v>80</v>
      </c>
      <c r="K32" s="20" t="s">
        <v>20</v>
      </c>
      <c r="L32" s="20" t="s">
        <v>21</v>
      </c>
      <c r="M32" s="20">
        <v>800</v>
      </c>
      <c r="N32" s="20">
        <v>542.1</v>
      </c>
      <c r="O32" s="20" t="s">
        <v>234</v>
      </c>
      <c r="P32" s="25">
        <v>4738.33</v>
      </c>
      <c r="Q32" s="18">
        <v>4738.33</v>
      </c>
      <c r="R32" s="18"/>
      <c r="S32" s="18">
        <v>215</v>
      </c>
      <c r="T32" s="20">
        <v>2</v>
      </c>
      <c r="U32" s="20"/>
      <c r="V32" s="28">
        <v>439</v>
      </c>
      <c r="W32" s="21">
        <v>2633</v>
      </c>
      <c r="X32" s="21" t="s">
        <v>57</v>
      </c>
      <c r="Y32" s="72">
        <v>1958.7</v>
      </c>
      <c r="Z32" s="75">
        <f t="shared" si="0"/>
        <v>5177.33</v>
      </c>
    </row>
    <row r="33" spans="1:26" s="3" customFormat="1" x14ac:dyDescent="0.2">
      <c r="A33" s="21">
        <v>27</v>
      </c>
      <c r="B33" s="19" t="s">
        <v>16</v>
      </c>
      <c r="C33" s="23" t="s">
        <v>53</v>
      </c>
      <c r="D33" s="24">
        <v>108</v>
      </c>
      <c r="E33" s="20">
        <v>1990</v>
      </c>
      <c r="F33" s="20" t="s">
        <v>18</v>
      </c>
      <c r="G33" s="20" t="s">
        <v>19</v>
      </c>
      <c r="H33" s="20">
        <v>3</v>
      </c>
      <c r="I33" s="20">
        <v>9</v>
      </c>
      <c r="J33" s="20">
        <v>108</v>
      </c>
      <c r="K33" s="20" t="s">
        <v>20</v>
      </c>
      <c r="L33" s="20" t="s">
        <v>21</v>
      </c>
      <c r="M33" s="20">
        <v>1200</v>
      </c>
      <c r="N33" s="20">
        <v>830</v>
      </c>
      <c r="O33" s="20" t="s">
        <v>234</v>
      </c>
      <c r="P33" s="25">
        <v>5913.9</v>
      </c>
      <c r="Q33" s="18">
        <v>5913.9</v>
      </c>
      <c r="R33" s="18"/>
      <c r="S33" s="18">
        <v>270</v>
      </c>
      <c r="T33" s="20">
        <v>3</v>
      </c>
      <c r="U33" s="20"/>
      <c r="V33" s="28">
        <v>697.4</v>
      </c>
      <c r="W33" s="21">
        <v>3245</v>
      </c>
      <c r="X33" s="21" t="s">
        <v>58</v>
      </c>
      <c r="Y33" s="72">
        <v>2336</v>
      </c>
      <c r="Z33" s="75">
        <f t="shared" si="0"/>
        <v>6611.2999999999993</v>
      </c>
    </row>
    <row r="34" spans="1:26" s="3" customFormat="1" x14ac:dyDescent="0.2">
      <c r="A34" s="18">
        <v>28</v>
      </c>
      <c r="B34" s="19" t="s">
        <v>16</v>
      </c>
      <c r="C34" s="23" t="s">
        <v>53</v>
      </c>
      <c r="D34" s="24">
        <v>110</v>
      </c>
      <c r="E34" s="20">
        <v>1988</v>
      </c>
      <c r="F34" s="20" t="s">
        <v>18</v>
      </c>
      <c r="G34" s="20" t="s">
        <v>19</v>
      </c>
      <c r="H34" s="20">
        <v>2</v>
      </c>
      <c r="I34" s="20">
        <v>9</v>
      </c>
      <c r="J34" s="20">
        <v>72</v>
      </c>
      <c r="K34" s="20" t="s">
        <v>20</v>
      </c>
      <c r="L34" s="20" t="s">
        <v>21</v>
      </c>
      <c r="M34" s="20">
        <v>700</v>
      </c>
      <c r="N34" s="20">
        <v>530</v>
      </c>
      <c r="O34" s="20" t="s">
        <v>234</v>
      </c>
      <c r="P34" s="25">
        <v>3957.31</v>
      </c>
      <c r="Q34" s="18">
        <v>3957.31</v>
      </c>
      <c r="R34" s="18"/>
      <c r="S34" s="18">
        <v>153</v>
      </c>
      <c r="T34" s="20">
        <v>2</v>
      </c>
      <c r="U34" s="20"/>
      <c r="V34" s="18">
        <v>564.6</v>
      </c>
      <c r="W34" s="21">
        <v>2751</v>
      </c>
      <c r="X34" s="21" t="s">
        <v>59</v>
      </c>
      <c r="Y34" s="72">
        <v>2175</v>
      </c>
      <c r="Z34" s="75">
        <f t="shared" si="0"/>
        <v>4521.91</v>
      </c>
    </row>
    <row r="35" spans="1:26" s="3" customFormat="1" x14ac:dyDescent="0.2">
      <c r="A35" s="21">
        <v>29</v>
      </c>
      <c r="B35" s="19" t="s">
        <v>16</v>
      </c>
      <c r="C35" s="23" t="s">
        <v>53</v>
      </c>
      <c r="D35" s="24" t="s">
        <v>60</v>
      </c>
      <c r="E35" s="20">
        <v>1993</v>
      </c>
      <c r="F35" s="20" t="s">
        <v>32</v>
      </c>
      <c r="G35" s="20" t="s">
        <v>19</v>
      </c>
      <c r="H35" s="20">
        <v>2</v>
      </c>
      <c r="I35" s="20">
        <v>9</v>
      </c>
      <c r="J35" s="20">
        <v>105</v>
      </c>
      <c r="K35" s="32" t="s">
        <v>22</v>
      </c>
      <c r="L35" s="32" t="s">
        <v>21</v>
      </c>
      <c r="M35" s="32">
        <v>950</v>
      </c>
      <c r="N35" s="32">
        <v>700</v>
      </c>
      <c r="O35" s="20" t="s">
        <v>234</v>
      </c>
      <c r="P35" s="25">
        <v>3895.84</v>
      </c>
      <c r="Q35" s="18">
        <v>3895.84</v>
      </c>
      <c r="R35" s="18"/>
      <c r="S35" s="18">
        <v>181</v>
      </c>
      <c r="T35" s="32">
        <v>1</v>
      </c>
      <c r="U35" s="32">
        <v>1</v>
      </c>
      <c r="V35" s="18">
        <v>911.1</v>
      </c>
      <c r="W35" s="21">
        <v>2400</v>
      </c>
      <c r="X35" s="21" t="s">
        <v>61</v>
      </c>
      <c r="Y35" s="72">
        <v>1505.3</v>
      </c>
      <c r="Z35" s="75">
        <f t="shared" si="0"/>
        <v>4806.9400000000005</v>
      </c>
    </row>
    <row r="36" spans="1:26" s="3" customFormat="1" x14ac:dyDescent="0.2">
      <c r="A36" s="18">
        <v>30</v>
      </c>
      <c r="B36" s="19" t="s">
        <v>16</v>
      </c>
      <c r="C36" s="23" t="s">
        <v>53</v>
      </c>
      <c r="D36" s="24">
        <v>113</v>
      </c>
      <c r="E36" s="20">
        <v>1966</v>
      </c>
      <c r="F36" s="20" t="s">
        <v>18</v>
      </c>
      <c r="G36" s="20" t="s">
        <v>19</v>
      </c>
      <c r="H36" s="20">
        <v>4</v>
      </c>
      <c r="I36" s="20">
        <v>5</v>
      </c>
      <c r="J36" s="20">
        <v>80</v>
      </c>
      <c r="K36" s="20" t="s">
        <v>20</v>
      </c>
      <c r="L36" s="20" t="s">
        <v>230</v>
      </c>
      <c r="M36" s="20">
        <v>960</v>
      </c>
      <c r="N36" s="20">
        <v>743.8</v>
      </c>
      <c r="O36" s="20" t="s">
        <v>234</v>
      </c>
      <c r="P36" s="25">
        <v>3597.08</v>
      </c>
      <c r="Q36" s="18">
        <v>3597.08</v>
      </c>
      <c r="R36" s="18"/>
      <c r="S36" s="18">
        <v>155</v>
      </c>
      <c r="T36" s="20">
        <v>0</v>
      </c>
      <c r="U36" s="20"/>
      <c r="V36" s="18">
        <v>325.10000000000002</v>
      </c>
      <c r="W36" s="21">
        <v>3054</v>
      </c>
      <c r="X36" s="21" t="s">
        <v>62</v>
      </c>
      <c r="Y36" s="72">
        <v>2169.6</v>
      </c>
      <c r="Z36" s="75">
        <f t="shared" si="0"/>
        <v>3922.18</v>
      </c>
    </row>
    <row r="37" spans="1:26" s="3" customFormat="1" x14ac:dyDescent="0.2">
      <c r="A37" s="21">
        <v>31</v>
      </c>
      <c r="B37" s="19" t="s">
        <v>16</v>
      </c>
      <c r="C37" s="23" t="s">
        <v>53</v>
      </c>
      <c r="D37" s="24" t="s">
        <v>63</v>
      </c>
      <c r="E37" s="20">
        <v>1976</v>
      </c>
      <c r="F37" s="20" t="s">
        <v>32</v>
      </c>
      <c r="G37" s="20" t="s">
        <v>19</v>
      </c>
      <c r="H37" s="20">
        <v>1</v>
      </c>
      <c r="I37" s="20">
        <v>9</v>
      </c>
      <c r="J37" s="20">
        <v>54</v>
      </c>
      <c r="K37" s="20" t="s">
        <v>20</v>
      </c>
      <c r="L37" s="20" t="s">
        <v>21</v>
      </c>
      <c r="M37" s="20">
        <v>460</v>
      </c>
      <c r="N37" s="20">
        <v>305.7</v>
      </c>
      <c r="O37" s="20" t="s">
        <v>234</v>
      </c>
      <c r="P37" s="25">
        <v>2399.6999999999998</v>
      </c>
      <c r="Q37" s="33">
        <v>2399.6999999999998</v>
      </c>
      <c r="R37" s="18"/>
      <c r="S37" s="18">
        <v>84</v>
      </c>
      <c r="T37" s="20">
        <v>1</v>
      </c>
      <c r="U37" s="20"/>
      <c r="V37" s="18">
        <v>284.20000000000005</v>
      </c>
      <c r="W37" s="21">
        <v>1743</v>
      </c>
      <c r="X37" s="21" t="s">
        <v>64</v>
      </c>
      <c r="Y37" s="72">
        <v>1316</v>
      </c>
      <c r="Z37" s="75">
        <f t="shared" si="0"/>
        <v>2683.8999999999996</v>
      </c>
    </row>
    <row r="38" spans="1:26" s="3" customFormat="1" x14ac:dyDescent="0.2">
      <c r="A38" s="18">
        <v>32</v>
      </c>
      <c r="B38" s="19" t="s">
        <v>16</v>
      </c>
      <c r="C38" s="23" t="s">
        <v>53</v>
      </c>
      <c r="D38" s="24">
        <v>115</v>
      </c>
      <c r="E38" s="20">
        <v>1972</v>
      </c>
      <c r="F38" s="20" t="s">
        <v>32</v>
      </c>
      <c r="G38" s="20" t="s">
        <v>19</v>
      </c>
      <c r="H38" s="20">
        <v>1</v>
      </c>
      <c r="I38" s="20">
        <v>9</v>
      </c>
      <c r="J38" s="20">
        <v>54</v>
      </c>
      <c r="K38" s="20" t="s">
        <v>20</v>
      </c>
      <c r="L38" s="20" t="s">
        <v>21</v>
      </c>
      <c r="M38" s="20">
        <v>484</v>
      </c>
      <c r="N38" s="20">
        <v>303.89999999999998</v>
      </c>
      <c r="O38" s="20" t="s">
        <v>234</v>
      </c>
      <c r="P38" s="25">
        <v>2319.48</v>
      </c>
      <c r="Q38" s="18">
        <v>2319.48</v>
      </c>
      <c r="R38" s="18"/>
      <c r="S38" s="18">
        <v>94</v>
      </c>
      <c r="T38" s="20">
        <v>1</v>
      </c>
      <c r="U38" s="20"/>
      <c r="V38" s="18">
        <v>287</v>
      </c>
      <c r="W38" s="21">
        <v>1872</v>
      </c>
      <c r="X38" s="21" t="s">
        <v>65</v>
      </c>
      <c r="Y38" s="72">
        <v>1474</v>
      </c>
      <c r="Z38" s="75">
        <f t="shared" si="0"/>
        <v>2606.48</v>
      </c>
    </row>
    <row r="39" spans="1:26" s="3" customFormat="1" x14ac:dyDescent="0.2">
      <c r="A39" s="21">
        <v>33</v>
      </c>
      <c r="B39" s="19" t="s">
        <v>16</v>
      </c>
      <c r="C39" s="23" t="s">
        <v>66</v>
      </c>
      <c r="D39" s="24">
        <v>207</v>
      </c>
      <c r="E39" s="20">
        <v>1985</v>
      </c>
      <c r="F39" s="20" t="s">
        <v>18</v>
      </c>
      <c r="G39" s="20" t="s">
        <v>19</v>
      </c>
      <c r="H39" s="20">
        <v>3</v>
      </c>
      <c r="I39" s="20">
        <v>9</v>
      </c>
      <c r="J39" s="20">
        <v>108</v>
      </c>
      <c r="K39" s="20" t="s">
        <v>20</v>
      </c>
      <c r="L39" s="20" t="s">
        <v>21</v>
      </c>
      <c r="M39" s="20">
        <v>950</v>
      </c>
      <c r="N39" s="20">
        <v>830</v>
      </c>
      <c r="O39" s="20" t="s">
        <v>234</v>
      </c>
      <c r="P39" s="25">
        <v>5972.8</v>
      </c>
      <c r="Q39" s="18">
        <v>5972.8</v>
      </c>
      <c r="R39" s="18"/>
      <c r="S39" s="18">
        <v>248</v>
      </c>
      <c r="T39" s="20">
        <v>3</v>
      </c>
      <c r="U39" s="20"/>
      <c r="V39" s="18">
        <v>847</v>
      </c>
      <c r="W39" s="21">
        <v>3060</v>
      </c>
      <c r="X39" s="21" t="s">
        <v>67</v>
      </c>
      <c r="Y39" s="72">
        <v>2155.1999999999998</v>
      </c>
      <c r="Z39" s="75">
        <f t="shared" si="0"/>
        <v>6819.8</v>
      </c>
    </row>
    <row r="40" spans="1:26" s="3" customFormat="1" x14ac:dyDescent="0.2">
      <c r="A40" s="18">
        <v>34</v>
      </c>
      <c r="B40" s="19" t="s">
        <v>16</v>
      </c>
      <c r="C40" s="23" t="s">
        <v>66</v>
      </c>
      <c r="D40" s="24">
        <v>209</v>
      </c>
      <c r="E40" s="20">
        <v>1988</v>
      </c>
      <c r="F40" s="20" t="s">
        <v>18</v>
      </c>
      <c r="G40" s="20" t="s">
        <v>19</v>
      </c>
      <c r="H40" s="20">
        <v>3</v>
      </c>
      <c r="I40" s="20">
        <v>9</v>
      </c>
      <c r="J40" s="20">
        <v>108</v>
      </c>
      <c r="K40" s="20" t="s">
        <v>20</v>
      </c>
      <c r="L40" s="20" t="s">
        <v>21</v>
      </c>
      <c r="M40" s="20">
        <v>950</v>
      </c>
      <c r="N40" s="20">
        <v>830</v>
      </c>
      <c r="O40" s="20" t="s">
        <v>234</v>
      </c>
      <c r="P40" s="25">
        <v>5943.3</v>
      </c>
      <c r="Q40" s="18">
        <v>5943.3</v>
      </c>
      <c r="R40" s="18"/>
      <c r="S40" s="18">
        <v>296</v>
      </c>
      <c r="T40" s="20">
        <v>3</v>
      </c>
      <c r="U40" s="20"/>
      <c r="V40" s="18">
        <v>847</v>
      </c>
      <c r="W40" s="21">
        <v>3838</v>
      </c>
      <c r="X40" s="21" t="s">
        <v>68</v>
      </c>
      <c r="Y40" s="72">
        <v>2713.2</v>
      </c>
      <c r="Z40" s="75">
        <f t="shared" si="0"/>
        <v>6790.3</v>
      </c>
    </row>
    <row r="41" spans="1:26" s="3" customFormat="1" x14ac:dyDescent="0.2">
      <c r="A41" s="21">
        <v>35</v>
      </c>
      <c r="B41" s="19" t="s">
        <v>16</v>
      </c>
      <c r="C41" s="23" t="s">
        <v>66</v>
      </c>
      <c r="D41" s="24">
        <v>211</v>
      </c>
      <c r="E41" s="20">
        <v>1988</v>
      </c>
      <c r="F41" s="20" t="s">
        <v>18</v>
      </c>
      <c r="G41" s="20" t="s">
        <v>19</v>
      </c>
      <c r="H41" s="20">
        <v>3</v>
      </c>
      <c r="I41" s="20">
        <v>9</v>
      </c>
      <c r="J41" s="20">
        <v>108</v>
      </c>
      <c r="K41" s="20" t="s">
        <v>20</v>
      </c>
      <c r="L41" s="20" t="s">
        <v>21</v>
      </c>
      <c r="M41" s="20">
        <v>950</v>
      </c>
      <c r="N41" s="20">
        <v>830</v>
      </c>
      <c r="O41" s="20" t="s">
        <v>234</v>
      </c>
      <c r="P41" s="25">
        <v>5935.39</v>
      </c>
      <c r="Q41" s="18">
        <v>5935.39</v>
      </c>
      <c r="R41" s="18"/>
      <c r="S41" s="18">
        <v>286</v>
      </c>
      <c r="T41" s="20">
        <v>3</v>
      </c>
      <c r="U41" s="20"/>
      <c r="V41" s="18">
        <v>847</v>
      </c>
      <c r="W41" s="21">
        <v>3699</v>
      </c>
      <c r="X41" s="21" t="s">
        <v>69</v>
      </c>
      <c r="Y41" s="72">
        <v>2795.6</v>
      </c>
      <c r="Z41" s="75">
        <f t="shared" si="0"/>
        <v>6782.39</v>
      </c>
    </row>
    <row r="42" spans="1:26" s="3" customFormat="1" x14ac:dyDescent="0.2">
      <c r="A42" s="18">
        <v>36</v>
      </c>
      <c r="B42" s="19" t="s">
        <v>16</v>
      </c>
      <c r="C42" s="23" t="s">
        <v>66</v>
      </c>
      <c r="D42" s="24" t="s">
        <v>70</v>
      </c>
      <c r="E42" s="20">
        <v>1988</v>
      </c>
      <c r="F42" s="20" t="s">
        <v>32</v>
      </c>
      <c r="G42" s="20" t="s">
        <v>19</v>
      </c>
      <c r="H42" s="20">
        <v>4</v>
      </c>
      <c r="I42" s="20">
        <v>9</v>
      </c>
      <c r="J42" s="20">
        <v>180</v>
      </c>
      <c r="K42" s="20" t="s">
        <v>20</v>
      </c>
      <c r="L42" s="20" t="s">
        <v>21</v>
      </c>
      <c r="M42" s="20">
        <v>2100</v>
      </c>
      <c r="N42" s="20">
        <v>1400</v>
      </c>
      <c r="O42" s="20" t="s">
        <v>234</v>
      </c>
      <c r="P42" s="25">
        <v>8666.5</v>
      </c>
      <c r="Q42" s="18">
        <v>8666.5</v>
      </c>
      <c r="R42" s="18"/>
      <c r="S42" s="18">
        <v>368</v>
      </c>
      <c r="T42" s="20">
        <v>4</v>
      </c>
      <c r="U42" s="20"/>
      <c r="V42" s="18">
        <v>1514.4</v>
      </c>
      <c r="W42" s="21">
        <v>5317</v>
      </c>
      <c r="X42" s="21" t="s">
        <v>71</v>
      </c>
      <c r="Y42" s="72">
        <v>3588.4</v>
      </c>
      <c r="Z42" s="75">
        <f t="shared" si="0"/>
        <v>10180.9</v>
      </c>
    </row>
    <row r="43" spans="1:26" s="3" customFormat="1" x14ac:dyDescent="0.2">
      <c r="A43" s="21">
        <v>37</v>
      </c>
      <c r="B43" s="19" t="s">
        <v>16</v>
      </c>
      <c r="C43" s="23" t="s">
        <v>72</v>
      </c>
      <c r="D43" s="24">
        <v>16</v>
      </c>
      <c r="E43" s="20">
        <v>1979</v>
      </c>
      <c r="F43" s="20" t="s">
        <v>18</v>
      </c>
      <c r="G43" s="20" t="s">
        <v>19</v>
      </c>
      <c r="H43" s="20">
        <v>6</v>
      </c>
      <c r="I43" s="20">
        <v>5</v>
      </c>
      <c r="J43" s="20">
        <v>90</v>
      </c>
      <c r="K43" s="20" t="s">
        <v>20</v>
      </c>
      <c r="L43" s="20" t="s">
        <v>230</v>
      </c>
      <c r="M43" s="20">
        <v>1090.7</v>
      </c>
      <c r="N43" s="20">
        <v>838.6</v>
      </c>
      <c r="O43" s="20" t="s">
        <v>234</v>
      </c>
      <c r="P43" s="25">
        <v>3926.43</v>
      </c>
      <c r="Q43" s="18">
        <v>3926.43</v>
      </c>
      <c r="R43" s="18"/>
      <c r="S43" s="18">
        <v>187</v>
      </c>
      <c r="T43" s="20">
        <v>0</v>
      </c>
      <c r="U43" s="20"/>
      <c r="V43" s="18">
        <v>505.6</v>
      </c>
      <c r="W43" s="21">
        <v>3311</v>
      </c>
      <c r="X43" s="21" t="s">
        <v>73</v>
      </c>
      <c r="Y43" s="72">
        <v>2327.6999999999998</v>
      </c>
      <c r="Z43" s="75">
        <f t="shared" si="0"/>
        <v>4432.03</v>
      </c>
    </row>
    <row r="44" spans="1:26" x14ac:dyDescent="0.2">
      <c r="A44" s="18">
        <v>38</v>
      </c>
      <c r="B44" s="19" t="s">
        <v>16</v>
      </c>
      <c r="C44" s="23" t="s">
        <v>74</v>
      </c>
      <c r="D44" s="24" t="s">
        <v>75</v>
      </c>
      <c r="E44" s="20">
        <v>1975</v>
      </c>
      <c r="F44" s="20" t="s">
        <v>18</v>
      </c>
      <c r="G44" s="20" t="s">
        <v>19</v>
      </c>
      <c r="H44" s="20">
        <v>4</v>
      </c>
      <c r="I44" s="20">
        <v>5</v>
      </c>
      <c r="J44" s="20">
        <v>60</v>
      </c>
      <c r="K44" s="20" t="s">
        <v>20</v>
      </c>
      <c r="L44" s="20" t="s">
        <v>230</v>
      </c>
      <c r="M44" s="20">
        <v>880</v>
      </c>
      <c r="N44" s="20">
        <v>665.5</v>
      </c>
      <c r="O44" s="20" t="s">
        <v>234</v>
      </c>
      <c r="P44" s="25">
        <v>3062</v>
      </c>
      <c r="Q44" s="21">
        <v>3062</v>
      </c>
      <c r="R44" s="18"/>
      <c r="S44" s="18">
        <v>151</v>
      </c>
      <c r="T44" s="20">
        <v>0</v>
      </c>
      <c r="U44" s="20"/>
      <c r="V44" s="28">
        <v>328</v>
      </c>
      <c r="W44" s="21">
        <v>1833</v>
      </c>
      <c r="X44" s="21"/>
      <c r="Y44" s="72">
        <v>1030.8</v>
      </c>
      <c r="Z44" s="75">
        <f t="shared" si="0"/>
        <v>3390</v>
      </c>
    </row>
    <row r="45" spans="1:26" s="3" customFormat="1" x14ac:dyDescent="0.2">
      <c r="A45" s="21">
        <v>39</v>
      </c>
      <c r="B45" s="19" t="s">
        <v>16</v>
      </c>
      <c r="C45" s="23" t="s">
        <v>76</v>
      </c>
      <c r="D45" s="24">
        <v>17</v>
      </c>
      <c r="E45" s="20">
        <v>1985</v>
      </c>
      <c r="F45" s="20" t="s">
        <v>32</v>
      </c>
      <c r="G45" s="20" t="s">
        <v>19</v>
      </c>
      <c r="H45" s="20">
        <v>1</v>
      </c>
      <c r="I45" s="20">
        <v>5</v>
      </c>
      <c r="J45" s="20">
        <v>56</v>
      </c>
      <c r="K45" s="20" t="s">
        <v>20</v>
      </c>
      <c r="L45" s="20" t="s">
        <v>21</v>
      </c>
      <c r="M45" s="20">
        <v>880</v>
      </c>
      <c r="N45" s="20">
        <v>510.8</v>
      </c>
      <c r="O45" s="20" t="s">
        <v>234</v>
      </c>
      <c r="P45" s="25">
        <v>3672.71</v>
      </c>
      <c r="Q45" s="30">
        <f>P45-R45</f>
        <v>1992.41</v>
      </c>
      <c r="R45" s="20">
        <v>1680.3</v>
      </c>
      <c r="S45" s="18">
        <v>82</v>
      </c>
      <c r="T45" s="20">
        <v>0</v>
      </c>
      <c r="U45" s="20"/>
      <c r="V45" s="18">
        <v>405.79999999999995</v>
      </c>
      <c r="W45" s="21">
        <v>2518</v>
      </c>
      <c r="X45" s="21" t="s">
        <v>77</v>
      </c>
      <c r="Y45" s="72">
        <v>1727.6</v>
      </c>
      <c r="Z45" s="75">
        <f t="shared" si="0"/>
        <v>4078.51</v>
      </c>
    </row>
    <row r="46" spans="1:26" s="3" customFormat="1" x14ac:dyDescent="0.2">
      <c r="A46" s="18">
        <v>40</v>
      </c>
      <c r="B46" s="19" t="s">
        <v>16</v>
      </c>
      <c r="C46" s="23" t="s">
        <v>78</v>
      </c>
      <c r="D46" s="24">
        <v>4</v>
      </c>
      <c r="E46" s="20">
        <v>1977</v>
      </c>
      <c r="F46" s="20" t="s">
        <v>32</v>
      </c>
      <c r="G46" s="20" t="s">
        <v>19</v>
      </c>
      <c r="H46" s="20">
        <v>4</v>
      </c>
      <c r="I46" s="20">
        <v>5</v>
      </c>
      <c r="J46" s="20">
        <v>70</v>
      </c>
      <c r="K46" s="20" t="s">
        <v>20</v>
      </c>
      <c r="L46" s="20" t="s">
        <v>230</v>
      </c>
      <c r="M46" s="20">
        <v>960</v>
      </c>
      <c r="N46" s="20">
        <v>697.2</v>
      </c>
      <c r="O46" s="20" t="s">
        <v>234</v>
      </c>
      <c r="P46" s="25">
        <v>3305.86</v>
      </c>
      <c r="Q46" s="18">
        <v>3305.86</v>
      </c>
      <c r="R46" s="18"/>
      <c r="S46" s="18">
        <v>154</v>
      </c>
      <c r="T46" s="20">
        <v>0</v>
      </c>
      <c r="U46" s="20"/>
      <c r="V46" s="18">
        <v>346.2</v>
      </c>
      <c r="W46" s="21">
        <v>1404</v>
      </c>
      <c r="X46" s="21" t="s">
        <v>79</v>
      </c>
      <c r="Y46" s="72">
        <v>508.4</v>
      </c>
      <c r="Z46" s="75">
        <f t="shared" si="0"/>
        <v>3652.06</v>
      </c>
    </row>
    <row r="47" spans="1:26" s="3" customFormat="1" x14ac:dyDescent="0.2">
      <c r="A47" s="21">
        <v>41</v>
      </c>
      <c r="B47" s="19" t="s">
        <v>16</v>
      </c>
      <c r="C47" s="23" t="s">
        <v>78</v>
      </c>
      <c r="D47" s="24" t="s">
        <v>51</v>
      </c>
      <c r="E47" s="20">
        <v>1982</v>
      </c>
      <c r="F47" s="20" t="s">
        <v>18</v>
      </c>
      <c r="G47" s="20" t="s">
        <v>19</v>
      </c>
      <c r="H47" s="20">
        <v>4</v>
      </c>
      <c r="I47" s="20">
        <v>5</v>
      </c>
      <c r="J47" s="20">
        <v>60</v>
      </c>
      <c r="K47" s="20" t="s">
        <v>20</v>
      </c>
      <c r="L47" s="20" t="s">
        <v>230</v>
      </c>
      <c r="M47" s="20">
        <v>830</v>
      </c>
      <c r="N47" s="20">
        <v>667.6</v>
      </c>
      <c r="O47" s="20" t="s">
        <v>234</v>
      </c>
      <c r="P47" s="25">
        <v>3041.6</v>
      </c>
      <c r="Q47" s="18">
        <v>3041.6</v>
      </c>
      <c r="R47" s="18"/>
      <c r="S47" s="18">
        <v>156</v>
      </c>
      <c r="T47" s="20">
        <v>0</v>
      </c>
      <c r="U47" s="20"/>
      <c r="V47" s="18">
        <v>329</v>
      </c>
      <c r="W47" s="21">
        <v>1791</v>
      </c>
      <c r="X47" s="21" t="s">
        <v>80</v>
      </c>
      <c r="Y47" s="72">
        <v>1048.2</v>
      </c>
      <c r="Z47" s="75">
        <f t="shared" si="0"/>
        <v>3370.6</v>
      </c>
    </row>
    <row r="48" spans="1:26" s="3" customFormat="1" x14ac:dyDescent="0.2">
      <c r="A48" s="18">
        <v>42</v>
      </c>
      <c r="B48" s="19" t="s">
        <v>16</v>
      </c>
      <c r="C48" s="23" t="s">
        <v>78</v>
      </c>
      <c r="D48" s="24">
        <v>10</v>
      </c>
      <c r="E48" s="20">
        <v>1981</v>
      </c>
      <c r="F48" s="20" t="s">
        <v>32</v>
      </c>
      <c r="G48" s="20" t="s">
        <v>19</v>
      </c>
      <c r="H48" s="20">
        <v>4</v>
      </c>
      <c r="I48" s="20">
        <v>5</v>
      </c>
      <c r="J48" s="20">
        <v>70</v>
      </c>
      <c r="K48" s="20" t="s">
        <v>20</v>
      </c>
      <c r="L48" s="20" t="s">
        <v>230</v>
      </c>
      <c r="M48" s="20">
        <v>960</v>
      </c>
      <c r="N48" s="20">
        <v>698.8</v>
      </c>
      <c r="O48" s="20" t="s">
        <v>234</v>
      </c>
      <c r="P48" s="25">
        <v>3139.42</v>
      </c>
      <c r="Q48" s="30">
        <f>P48-R48</f>
        <v>3049.2200000000003</v>
      </c>
      <c r="R48" s="18">
        <v>90.2</v>
      </c>
      <c r="S48" s="18">
        <v>147</v>
      </c>
      <c r="T48" s="20">
        <v>0</v>
      </c>
      <c r="U48" s="20"/>
      <c r="V48" s="18">
        <v>346</v>
      </c>
      <c r="W48" s="21">
        <v>2299</v>
      </c>
      <c r="X48" s="21" t="s">
        <v>81</v>
      </c>
      <c r="Y48" s="72">
        <v>1434</v>
      </c>
      <c r="Z48" s="75">
        <f t="shared" si="0"/>
        <v>3485.42</v>
      </c>
    </row>
    <row r="49" spans="1:26" s="3" customFormat="1" x14ac:dyDescent="0.2">
      <c r="A49" s="21">
        <v>43</v>
      </c>
      <c r="B49" s="19" t="s">
        <v>16</v>
      </c>
      <c r="C49" s="23" t="s">
        <v>78</v>
      </c>
      <c r="D49" s="24">
        <v>12</v>
      </c>
      <c r="E49" s="20">
        <v>1979</v>
      </c>
      <c r="F49" s="20" t="s">
        <v>18</v>
      </c>
      <c r="G49" s="20" t="s">
        <v>19</v>
      </c>
      <c r="H49" s="20">
        <v>4</v>
      </c>
      <c r="I49" s="20">
        <v>5</v>
      </c>
      <c r="J49" s="20">
        <v>60</v>
      </c>
      <c r="K49" s="20" t="s">
        <v>20</v>
      </c>
      <c r="L49" s="20" t="s">
        <v>230</v>
      </c>
      <c r="M49" s="20">
        <v>830</v>
      </c>
      <c r="N49" s="20">
        <v>670.1</v>
      </c>
      <c r="O49" s="20" t="s">
        <v>234</v>
      </c>
      <c r="P49" s="25">
        <v>2950.39</v>
      </c>
      <c r="Q49" s="18">
        <v>2950.39</v>
      </c>
      <c r="R49" s="18">
        <v>43.1</v>
      </c>
      <c r="S49" s="18">
        <v>106</v>
      </c>
      <c r="T49" s="20">
        <v>0</v>
      </c>
      <c r="U49" s="20"/>
      <c r="V49" s="18">
        <v>326.8</v>
      </c>
      <c r="W49" s="21">
        <v>1950</v>
      </c>
      <c r="X49" s="21" t="s">
        <v>82</v>
      </c>
      <c r="Y49" s="72">
        <v>1195.2</v>
      </c>
      <c r="Z49" s="75">
        <f t="shared" si="0"/>
        <v>3277.19</v>
      </c>
    </row>
    <row r="50" spans="1:26" s="3" customFormat="1" x14ac:dyDescent="0.2">
      <c r="A50" s="18">
        <v>44</v>
      </c>
      <c r="B50" s="19" t="s">
        <v>16</v>
      </c>
      <c r="C50" s="23" t="s">
        <v>78</v>
      </c>
      <c r="D50" s="24" t="s">
        <v>83</v>
      </c>
      <c r="E50" s="20">
        <v>1983</v>
      </c>
      <c r="F50" s="20" t="s">
        <v>18</v>
      </c>
      <c r="G50" s="20" t="s">
        <v>19</v>
      </c>
      <c r="H50" s="20">
        <v>5</v>
      </c>
      <c r="I50" s="20">
        <v>5</v>
      </c>
      <c r="J50" s="20">
        <v>75</v>
      </c>
      <c r="K50" s="20" t="s">
        <v>20</v>
      </c>
      <c r="L50" s="20" t="s">
        <v>21</v>
      </c>
      <c r="M50" s="20">
        <v>1020</v>
      </c>
      <c r="N50" s="20">
        <v>650.20000000000005</v>
      </c>
      <c r="O50" s="20" t="s">
        <v>234</v>
      </c>
      <c r="P50" s="25">
        <v>2906.13</v>
      </c>
      <c r="Q50" s="18">
        <v>2906.13</v>
      </c>
      <c r="R50" s="18"/>
      <c r="S50" s="18">
        <v>140</v>
      </c>
      <c r="T50" s="20">
        <v>0</v>
      </c>
      <c r="U50" s="20"/>
      <c r="V50" s="18">
        <v>369.5</v>
      </c>
      <c r="W50" s="21">
        <v>1391</v>
      </c>
      <c r="X50" s="21" t="s">
        <v>84</v>
      </c>
      <c r="Y50" s="72">
        <v>466.6</v>
      </c>
      <c r="Z50" s="75">
        <f t="shared" si="0"/>
        <v>3275.63</v>
      </c>
    </row>
    <row r="51" spans="1:26" s="3" customFormat="1" x14ac:dyDescent="0.2">
      <c r="A51" s="21">
        <v>45</v>
      </c>
      <c r="B51" s="19" t="s">
        <v>16</v>
      </c>
      <c r="C51" s="23" t="s">
        <v>78</v>
      </c>
      <c r="D51" s="24" t="s">
        <v>85</v>
      </c>
      <c r="E51" s="20">
        <v>1983</v>
      </c>
      <c r="F51" s="20" t="s">
        <v>18</v>
      </c>
      <c r="G51" s="20" t="s">
        <v>19</v>
      </c>
      <c r="H51" s="20">
        <v>6</v>
      </c>
      <c r="I51" s="20">
        <v>5</v>
      </c>
      <c r="J51" s="20">
        <v>90</v>
      </c>
      <c r="K51" s="20" t="s">
        <v>20</v>
      </c>
      <c r="L51" s="20" t="s">
        <v>230</v>
      </c>
      <c r="M51" s="20">
        <v>1144.78</v>
      </c>
      <c r="N51" s="20">
        <v>950</v>
      </c>
      <c r="O51" s="20" t="s">
        <v>234</v>
      </c>
      <c r="P51" s="25">
        <v>4409.18</v>
      </c>
      <c r="Q51" s="18">
        <v>4409.18</v>
      </c>
      <c r="R51" s="18"/>
      <c r="S51" s="18">
        <v>212</v>
      </c>
      <c r="T51" s="20">
        <v>0</v>
      </c>
      <c r="U51" s="20"/>
      <c r="V51" s="18">
        <v>492.6</v>
      </c>
      <c r="W51" s="21">
        <v>2420</v>
      </c>
      <c r="X51" s="21" t="s">
        <v>86</v>
      </c>
      <c r="Y51" s="72">
        <v>1323.4</v>
      </c>
      <c r="Z51" s="75">
        <f t="shared" si="0"/>
        <v>4901.7800000000007</v>
      </c>
    </row>
    <row r="52" spans="1:26" s="3" customFormat="1" x14ac:dyDescent="0.2">
      <c r="A52" s="18">
        <v>46</v>
      </c>
      <c r="B52" s="19" t="s">
        <v>16</v>
      </c>
      <c r="C52" s="34" t="s">
        <v>87</v>
      </c>
      <c r="D52" s="35">
        <v>33</v>
      </c>
      <c r="E52" s="32">
        <v>1982</v>
      </c>
      <c r="F52" s="32" t="s">
        <v>32</v>
      </c>
      <c r="G52" s="32" t="s">
        <v>19</v>
      </c>
      <c r="H52" s="32">
        <v>2</v>
      </c>
      <c r="I52" s="32">
        <v>9</v>
      </c>
      <c r="J52" s="20">
        <v>182</v>
      </c>
      <c r="K52" s="32" t="s">
        <v>22</v>
      </c>
      <c r="L52" s="32" t="s">
        <v>21</v>
      </c>
      <c r="M52" s="32">
        <v>1087.4000000000001</v>
      </c>
      <c r="N52" s="32">
        <v>870.2</v>
      </c>
      <c r="O52" s="20" t="s">
        <v>234</v>
      </c>
      <c r="P52" s="25">
        <v>6307.5</v>
      </c>
      <c r="Q52" s="30">
        <f>P52-R52</f>
        <v>6082.6</v>
      </c>
      <c r="R52" s="18">
        <f>125.2+13.5+86.2</f>
        <v>224.89999999999998</v>
      </c>
      <c r="S52" s="18">
        <v>273</v>
      </c>
      <c r="T52" s="32">
        <v>2</v>
      </c>
      <c r="U52" s="32"/>
      <c r="V52" s="18">
        <v>495.3</v>
      </c>
      <c r="W52" s="21">
        <v>4612</v>
      </c>
      <c r="X52" s="21" t="s">
        <v>88</v>
      </c>
      <c r="Y52" s="72">
        <v>3459.5</v>
      </c>
      <c r="Z52" s="75">
        <f t="shared" si="0"/>
        <v>6802.8</v>
      </c>
    </row>
    <row r="53" spans="1:26" s="3" customFormat="1" x14ac:dyDescent="0.2">
      <c r="A53" s="21">
        <v>47</v>
      </c>
      <c r="B53" s="19" t="s">
        <v>16</v>
      </c>
      <c r="C53" s="34" t="s">
        <v>87</v>
      </c>
      <c r="D53" s="35">
        <v>35</v>
      </c>
      <c r="E53" s="32">
        <v>1982</v>
      </c>
      <c r="F53" s="32" t="s">
        <v>32</v>
      </c>
      <c r="G53" s="32" t="s">
        <v>19</v>
      </c>
      <c r="H53" s="32">
        <v>2</v>
      </c>
      <c r="I53" s="32">
        <v>9</v>
      </c>
      <c r="J53" s="20">
        <v>136</v>
      </c>
      <c r="K53" s="32" t="s">
        <v>22</v>
      </c>
      <c r="L53" s="32" t="s">
        <v>21</v>
      </c>
      <c r="M53" s="32">
        <v>1084.9000000000001</v>
      </c>
      <c r="N53" s="32">
        <v>656.6</v>
      </c>
      <c r="O53" s="20" t="s">
        <v>234</v>
      </c>
      <c r="P53" s="25">
        <v>6979.7</v>
      </c>
      <c r="Q53" s="30">
        <f>P53-R53</f>
        <v>6793.9</v>
      </c>
      <c r="R53" s="18">
        <v>185.8</v>
      </c>
      <c r="S53" s="18">
        <v>278</v>
      </c>
      <c r="T53" s="32">
        <v>2</v>
      </c>
      <c r="U53" s="32"/>
      <c r="V53" s="18">
        <v>476.79999999999995</v>
      </c>
      <c r="W53" s="21">
        <v>4766</v>
      </c>
      <c r="X53" s="21" t="s">
        <v>89</v>
      </c>
      <c r="Y53" s="72">
        <v>3531.2</v>
      </c>
      <c r="Z53" s="75">
        <f t="shared" si="0"/>
        <v>7456.5</v>
      </c>
    </row>
    <row r="54" spans="1:26" s="3" customFormat="1" x14ac:dyDescent="0.2">
      <c r="A54" s="18">
        <v>48</v>
      </c>
      <c r="B54" s="19" t="s">
        <v>16</v>
      </c>
      <c r="C54" s="34" t="s">
        <v>87</v>
      </c>
      <c r="D54" s="35">
        <v>37</v>
      </c>
      <c r="E54" s="32">
        <v>1980</v>
      </c>
      <c r="F54" s="32" t="s">
        <v>32</v>
      </c>
      <c r="G54" s="32" t="s">
        <v>19</v>
      </c>
      <c r="H54" s="32">
        <v>2</v>
      </c>
      <c r="I54" s="32">
        <v>9</v>
      </c>
      <c r="J54" s="20">
        <v>179</v>
      </c>
      <c r="K54" s="32" t="s">
        <v>22</v>
      </c>
      <c r="L54" s="32" t="s">
        <v>21</v>
      </c>
      <c r="M54" s="32">
        <v>1091.4000000000001</v>
      </c>
      <c r="N54" s="32">
        <v>875.2</v>
      </c>
      <c r="O54" s="20" t="s">
        <v>234</v>
      </c>
      <c r="P54" s="25">
        <v>6722.4</v>
      </c>
      <c r="Q54" s="30">
        <f>P54-R54</f>
        <v>5951.0999999999995</v>
      </c>
      <c r="R54" s="18">
        <f>323.95+447.35</f>
        <v>771.3</v>
      </c>
      <c r="S54" s="18">
        <v>276</v>
      </c>
      <c r="T54" s="32">
        <v>2</v>
      </c>
      <c r="U54" s="32"/>
      <c r="V54" s="18">
        <v>382.5</v>
      </c>
      <c r="W54" s="21">
        <v>4349</v>
      </c>
      <c r="X54" s="21" t="s">
        <v>90</v>
      </c>
      <c r="Y54" s="72">
        <v>3195.3</v>
      </c>
      <c r="Z54" s="75">
        <f t="shared" si="0"/>
        <v>7104.9</v>
      </c>
    </row>
    <row r="55" spans="1:26" x14ac:dyDescent="0.2">
      <c r="A55" s="21">
        <v>49</v>
      </c>
      <c r="B55" s="19" t="s">
        <v>16</v>
      </c>
      <c r="C55" s="23" t="s">
        <v>91</v>
      </c>
      <c r="D55" s="24">
        <v>42</v>
      </c>
      <c r="E55" s="20">
        <v>1980</v>
      </c>
      <c r="F55" s="20" t="s">
        <v>18</v>
      </c>
      <c r="G55" s="20" t="s">
        <v>19</v>
      </c>
      <c r="H55" s="20">
        <v>4</v>
      </c>
      <c r="I55" s="20">
        <v>5</v>
      </c>
      <c r="J55" s="20">
        <v>60</v>
      </c>
      <c r="K55" s="20" t="s">
        <v>20</v>
      </c>
      <c r="L55" s="20" t="s">
        <v>230</v>
      </c>
      <c r="M55" s="20">
        <v>830</v>
      </c>
      <c r="N55" s="20">
        <v>675.8</v>
      </c>
      <c r="O55" s="20" t="s">
        <v>234</v>
      </c>
      <c r="P55" s="25">
        <v>3092.11</v>
      </c>
      <c r="Q55" s="21">
        <v>3092.11</v>
      </c>
      <c r="R55" s="18"/>
      <c r="S55" s="18">
        <v>134</v>
      </c>
      <c r="T55" s="20">
        <v>0</v>
      </c>
      <c r="U55" s="20"/>
      <c r="V55" s="18">
        <v>327.9</v>
      </c>
      <c r="W55" s="21">
        <v>3877</v>
      </c>
      <c r="X55" s="21" t="s">
        <v>92</v>
      </c>
      <c r="Y55" s="72">
        <v>3122.3</v>
      </c>
      <c r="Z55" s="75">
        <f t="shared" si="0"/>
        <v>3420.01</v>
      </c>
    </row>
    <row r="56" spans="1:26" ht="16.5" customHeight="1" x14ac:dyDescent="0.2">
      <c r="A56" s="18">
        <v>50</v>
      </c>
      <c r="B56" s="19" t="s">
        <v>16</v>
      </c>
      <c r="C56" s="23" t="s">
        <v>91</v>
      </c>
      <c r="D56" s="24" t="s">
        <v>93</v>
      </c>
      <c r="E56" s="20">
        <v>1990</v>
      </c>
      <c r="F56" s="20" t="s">
        <v>18</v>
      </c>
      <c r="G56" s="20" t="s">
        <v>19</v>
      </c>
      <c r="H56" s="20">
        <v>3</v>
      </c>
      <c r="I56" s="20">
        <v>5</v>
      </c>
      <c r="J56" s="20">
        <v>60</v>
      </c>
      <c r="K56" s="20" t="s">
        <v>20</v>
      </c>
      <c r="L56" s="20" t="s">
        <v>21</v>
      </c>
      <c r="M56" s="20">
        <v>880</v>
      </c>
      <c r="N56" s="20">
        <v>750</v>
      </c>
      <c r="O56" s="20" t="s">
        <v>234</v>
      </c>
      <c r="P56" s="25">
        <v>3247</v>
      </c>
      <c r="Q56" s="21">
        <v>3247</v>
      </c>
      <c r="R56" s="18"/>
      <c r="S56" s="18">
        <v>149</v>
      </c>
      <c r="T56" s="20">
        <v>0</v>
      </c>
      <c r="U56" s="20"/>
      <c r="V56" s="28">
        <v>401</v>
      </c>
      <c r="W56" s="21">
        <v>2532</v>
      </c>
      <c r="X56" s="21" t="s">
        <v>94</v>
      </c>
      <c r="Y56" s="72">
        <v>1672.6</v>
      </c>
      <c r="Z56" s="75">
        <f t="shared" si="0"/>
        <v>3648</v>
      </c>
    </row>
    <row r="57" spans="1:26" x14ac:dyDescent="0.2">
      <c r="A57" s="21">
        <v>51</v>
      </c>
      <c r="B57" s="19" t="s">
        <v>16</v>
      </c>
      <c r="C57" s="23" t="s">
        <v>91</v>
      </c>
      <c r="D57" s="24" t="s">
        <v>95</v>
      </c>
      <c r="E57" s="20">
        <v>1976</v>
      </c>
      <c r="F57" s="20" t="s">
        <v>18</v>
      </c>
      <c r="G57" s="20" t="s">
        <v>19</v>
      </c>
      <c r="H57" s="20">
        <v>6</v>
      </c>
      <c r="I57" s="20">
        <v>5</v>
      </c>
      <c r="J57" s="20">
        <v>90</v>
      </c>
      <c r="K57" s="20" t="s">
        <v>20</v>
      </c>
      <c r="L57" s="20" t="s">
        <v>230</v>
      </c>
      <c r="M57" s="20">
        <v>1217.9000000000001</v>
      </c>
      <c r="N57" s="20">
        <v>955</v>
      </c>
      <c r="O57" s="20" t="s">
        <v>234</v>
      </c>
      <c r="P57" s="25">
        <v>4424.5</v>
      </c>
      <c r="Q57" s="21">
        <v>4424.5</v>
      </c>
      <c r="R57" s="18"/>
      <c r="S57" s="18">
        <v>188</v>
      </c>
      <c r="T57" s="20">
        <v>0</v>
      </c>
      <c r="U57" s="20"/>
      <c r="V57" s="18">
        <v>501.7</v>
      </c>
      <c r="W57" s="21">
        <v>3410</v>
      </c>
      <c r="X57" s="21" t="s">
        <v>96</v>
      </c>
      <c r="Y57" s="72">
        <v>2312.6999999999998</v>
      </c>
      <c r="Z57" s="75">
        <f t="shared" si="0"/>
        <v>4926.2</v>
      </c>
    </row>
    <row r="58" spans="1:26" s="3" customFormat="1" x14ac:dyDescent="0.2">
      <c r="A58" s="18">
        <v>52</v>
      </c>
      <c r="B58" s="19" t="s">
        <v>97</v>
      </c>
      <c r="C58" s="23" t="s">
        <v>98</v>
      </c>
      <c r="D58" s="24">
        <v>12</v>
      </c>
      <c r="E58" s="20">
        <v>1965</v>
      </c>
      <c r="F58" s="20" t="s">
        <v>18</v>
      </c>
      <c r="G58" s="20" t="s">
        <v>19</v>
      </c>
      <c r="H58" s="20">
        <v>4</v>
      </c>
      <c r="I58" s="20">
        <v>5</v>
      </c>
      <c r="J58" s="20">
        <v>80</v>
      </c>
      <c r="K58" s="20" t="s">
        <v>20</v>
      </c>
      <c r="L58" s="20" t="s">
        <v>21</v>
      </c>
      <c r="M58" s="20">
        <v>960</v>
      </c>
      <c r="N58" s="20">
        <v>732.8</v>
      </c>
      <c r="O58" s="20" t="s">
        <v>234</v>
      </c>
      <c r="P58" s="25">
        <v>3571.54</v>
      </c>
      <c r="Q58" s="18">
        <v>3571.54</v>
      </c>
      <c r="R58" s="18">
        <v>0</v>
      </c>
      <c r="S58" s="18">
        <v>152</v>
      </c>
      <c r="T58" s="20">
        <v>0</v>
      </c>
      <c r="U58" s="20"/>
      <c r="V58" s="18">
        <v>295.39999999999998</v>
      </c>
      <c r="W58" s="21">
        <v>3290</v>
      </c>
      <c r="X58" s="21" t="s">
        <v>99</v>
      </c>
      <c r="Y58" s="72">
        <v>2414.9</v>
      </c>
      <c r="Z58" s="75">
        <f t="shared" si="0"/>
        <v>3866.94</v>
      </c>
    </row>
    <row r="59" spans="1:26" s="3" customFormat="1" x14ac:dyDescent="0.2">
      <c r="A59" s="21">
        <v>53</v>
      </c>
      <c r="B59" s="19" t="s">
        <v>97</v>
      </c>
      <c r="C59" s="23" t="s">
        <v>98</v>
      </c>
      <c r="D59" s="24">
        <v>14</v>
      </c>
      <c r="E59" s="20">
        <v>1965</v>
      </c>
      <c r="F59" s="20" t="s">
        <v>18</v>
      </c>
      <c r="G59" s="20" t="s">
        <v>19</v>
      </c>
      <c r="H59" s="20">
        <v>4</v>
      </c>
      <c r="I59" s="20">
        <v>5</v>
      </c>
      <c r="J59" s="20">
        <v>80</v>
      </c>
      <c r="K59" s="20" t="s">
        <v>20</v>
      </c>
      <c r="L59" s="20" t="s">
        <v>230</v>
      </c>
      <c r="M59" s="20">
        <v>960</v>
      </c>
      <c r="N59" s="20">
        <v>724.5</v>
      </c>
      <c r="O59" s="20" t="s">
        <v>234</v>
      </c>
      <c r="P59" s="25">
        <v>3568.1</v>
      </c>
      <c r="Q59" s="18">
        <v>3568.1</v>
      </c>
      <c r="R59" s="18">
        <v>0</v>
      </c>
      <c r="S59" s="18">
        <v>163</v>
      </c>
      <c r="T59" s="20">
        <v>0</v>
      </c>
      <c r="U59" s="20"/>
      <c r="V59" s="18">
        <v>281.3</v>
      </c>
      <c r="W59" s="21">
        <v>3425</v>
      </c>
      <c r="X59" s="21" t="s">
        <v>100</v>
      </c>
      <c r="Y59" s="72">
        <v>2543.1</v>
      </c>
      <c r="Z59" s="75">
        <f t="shared" si="0"/>
        <v>3849.4</v>
      </c>
    </row>
    <row r="60" spans="1:26" s="3" customFormat="1" x14ac:dyDescent="0.2">
      <c r="A60" s="18">
        <v>54</v>
      </c>
      <c r="B60" s="19" t="s">
        <v>97</v>
      </c>
      <c r="C60" s="23" t="s">
        <v>98</v>
      </c>
      <c r="D60" s="24">
        <v>18</v>
      </c>
      <c r="E60" s="20">
        <v>1977</v>
      </c>
      <c r="F60" s="20" t="s">
        <v>32</v>
      </c>
      <c r="G60" s="20" t="s">
        <v>19</v>
      </c>
      <c r="H60" s="20">
        <v>1</v>
      </c>
      <c r="I60" s="20">
        <v>9</v>
      </c>
      <c r="J60" s="20">
        <v>48</v>
      </c>
      <c r="K60" s="20" t="s">
        <v>20</v>
      </c>
      <c r="L60" s="20" t="s">
        <v>21</v>
      </c>
      <c r="M60" s="20">
        <v>400</v>
      </c>
      <c r="N60" s="20">
        <v>330.2</v>
      </c>
      <c r="O60" s="20" t="s">
        <v>234</v>
      </c>
      <c r="P60" s="25">
        <v>3055.48</v>
      </c>
      <c r="Q60" s="30">
        <f>P60-R60</f>
        <v>2146.38</v>
      </c>
      <c r="R60" s="18">
        <f>82.1+417.8+409.2</f>
        <v>909.09999999999991</v>
      </c>
      <c r="S60" s="18">
        <v>82</v>
      </c>
      <c r="T60" s="20">
        <v>1</v>
      </c>
      <c r="U60" s="20"/>
      <c r="V60" s="18">
        <v>270.8</v>
      </c>
      <c r="W60" s="21">
        <v>3405</v>
      </c>
      <c r="X60" s="21" t="s">
        <v>101</v>
      </c>
      <c r="Y60" s="72">
        <v>2213.9</v>
      </c>
      <c r="Z60" s="75">
        <f t="shared" si="0"/>
        <v>3326.28</v>
      </c>
    </row>
    <row r="61" spans="1:26" s="3" customFormat="1" x14ac:dyDescent="0.2">
      <c r="A61" s="21">
        <v>55</v>
      </c>
      <c r="B61" s="19" t="s">
        <v>97</v>
      </c>
      <c r="C61" s="23" t="s">
        <v>98</v>
      </c>
      <c r="D61" s="24" t="s">
        <v>102</v>
      </c>
      <c r="E61" s="20">
        <v>1978</v>
      </c>
      <c r="F61" s="20" t="s">
        <v>18</v>
      </c>
      <c r="G61" s="20" t="s">
        <v>19</v>
      </c>
      <c r="H61" s="20">
        <v>4</v>
      </c>
      <c r="I61" s="20">
        <v>5</v>
      </c>
      <c r="J61" s="20">
        <v>60</v>
      </c>
      <c r="K61" s="20" t="s">
        <v>20</v>
      </c>
      <c r="L61" s="20" t="s">
        <v>230</v>
      </c>
      <c r="M61" s="20">
        <v>830</v>
      </c>
      <c r="N61" s="20">
        <v>663.7</v>
      </c>
      <c r="O61" s="20" t="s">
        <v>234</v>
      </c>
      <c r="P61" s="25">
        <v>3085.4</v>
      </c>
      <c r="Q61" s="30">
        <f>P61-R61</f>
        <v>3085.4</v>
      </c>
      <c r="R61" s="18">
        <v>0</v>
      </c>
      <c r="S61" s="18">
        <v>150</v>
      </c>
      <c r="T61" s="20">
        <v>0</v>
      </c>
      <c r="U61" s="20"/>
      <c r="V61" s="18">
        <v>247.2</v>
      </c>
      <c r="W61" s="21">
        <v>2497</v>
      </c>
      <c r="X61" s="21" t="s">
        <v>103</v>
      </c>
      <c r="Y61" s="72">
        <v>1727.4</v>
      </c>
      <c r="Z61" s="75">
        <f t="shared" si="0"/>
        <v>3332.6</v>
      </c>
    </row>
    <row r="62" spans="1:26" s="3" customFormat="1" x14ac:dyDescent="0.2">
      <c r="A62" s="18">
        <v>56</v>
      </c>
      <c r="B62" s="19" t="s">
        <v>97</v>
      </c>
      <c r="C62" s="23" t="s">
        <v>98</v>
      </c>
      <c r="D62" s="24" t="s">
        <v>104</v>
      </c>
      <c r="E62" s="20">
        <v>1978</v>
      </c>
      <c r="F62" s="20" t="s">
        <v>18</v>
      </c>
      <c r="G62" s="20" t="s">
        <v>19</v>
      </c>
      <c r="H62" s="20">
        <v>4</v>
      </c>
      <c r="I62" s="20">
        <v>5</v>
      </c>
      <c r="J62" s="20">
        <v>60</v>
      </c>
      <c r="K62" s="20" t="s">
        <v>20</v>
      </c>
      <c r="L62" s="20" t="s">
        <v>230</v>
      </c>
      <c r="M62" s="20">
        <v>830</v>
      </c>
      <c r="N62" s="20">
        <v>667.5</v>
      </c>
      <c r="O62" s="20" t="s">
        <v>234</v>
      </c>
      <c r="P62" s="25">
        <v>3045.02</v>
      </c>
      <c r="Q62" s="30">
        <v>3045.02</v>
      </c>
      <c r="R62" s="18">
        <v>0</v>
      </c>
      <c r="S62" s="18">
        <v>164</v>
      </c>
      <c r="T62" s="20">
        <v>0</v>
      </c>
      <c r="U62" s="20"/>
      <c r="V62" s="18">
        <v>367.1</v>
      </c>
      <c r="W62" s="21">
        <v>3539</v>
      </c>
      <c r="X62" s="21" t="s">
        <v>105</v>
      </c>
      <c r="Y62" s="72">
        <v>2775.6</v>
      </c>
      <c r="Z62" s="75">
        <f t="shared" si="0"/>
        <v>3412.12</v>
      </c>
    </row>
    <row r="63" spans="1:26" s="3" customFormat="1" x14ac:dyDescent="0.2">
      <c r="A63" s="21">
        <v>57</v>
      </c>
      <c r="B63" s="19" t="s">
        <v>97</v>
      </c>
      <c r="C63" s="23" t="s">
        <v>98</v>
      </c>
      <c r="D63" s="24">
        <v>24</v>
      </c>
      <c r="E63" s="20">
        <v>1975</v>
      </c>
      <c r="F63" s="20" t="s">
        <v>32</v>
      </c>
      <c r="G63" s="20" t="s">
        <v>19</v>
      </c>
      <c r="H63" s="20">
        <v>1</v>
      </c>
      <c r="I63" s="20">
        <v>9</v>
      </c>
      <c r="J63" s="20">
        <v>48</v>
      </c>
      <c r="K63" s="20" t="s">
        <v>20</v>
      </c>
      <c r="L63" s="20" t="s">
        <v>21</v>
      </c>
      <c r="M63" s="20">
        <v>410</v>
      </c>
      <c r="N63" s="20">
        <v>295.39999999999998</v>
      </c>
      <c r="O63" s="20" t="s">
        <v>234</v>
      </c>
      <c r="P63" s="25">
        <v>2816.6</v>
      </c>
      <c r="Q63" s="30">
        <f>P63-R63</f>
        <v>2119.2999999999997</v>
      </c>
      <c r="R63" s="18">
        <f>612.2+85.1</f>
        <v>697.30000000000007</v>
      </c>
      <c r="S63" s="18">
        <v>76</v>
      </c>
      <c r="T63" s="20">
        <v>1</v>
      </c>
      <c r="U63" s="20"/>
      <c r="V63" s="28">
        <v>272.39999999999998</v>
      </c>
      <c r="W63" s="21">
        <v>2571</v>
      </c>
      <c r="X63" s="21" t="s">
        <v>106</v>
      </c>
      <c r="Y63" s="72">
        <v>1244.7</v>
      </c>
      <c r="Z63" s="75">
        <f t="shared" si="0"/>
        <v>3089</v>
      </c>
    </row>
    <row r="64" spans="1:26" s="3" customFormat="1" x14ac:dyDescent="0.2">
      <c r="A64" s="18">
        <v>58</v>
      </c>
      <c r="B64" s="19" t="s">
        <v>97</v>
      </c>
      <c r="C64" s="23" t="s">
        <v>98</v>
      </c>
      <c r="D64" s="24" t="s">
        <v>107</v>
      </c>
      <c r="E64" s="20">
        <v>1978</v>
      </c>
      <c r="F64" s="20" t="s">
        <v>18</v>
      </c>
      <c r="G64" s="20" t="s">
        <v>19</v>
      </c>
      <c r="H64" s="20">
        <v>4</v>
      </c>
      <c r="I64" s="20">
        <v>5</v>
      </c>
      <c r="J64" s="20">
        <v>58</v>
      </c>
      <c r="K64" s="20" t="s">
        <v>20</v>
      </c>
      <c r="L64" s="20" t="s">
        <v>230</v>
      </c>
      <c r="M64" s="20">
        <v>830</v>
      </c>
      <c r="N64" s="20">
        <v>660</v>
      </c>
      <c r="O64" s="20" t="s">
        <v>234</v>
      </c>
      <c r="P64" s="25">
        <v>3099.2</v>
      </c>
      <c r="Q64" s="30">
        <f>P64-R64</f>
        <v>2977.7</v>
      </c>
      <c r="R64" s="36">
        <v>121.5</v>
      </c>
      <c r="S64" s="18">
        <v>126</v>
      </c>
      <c r="T64" s="20">
        <v>0</v>
      </c>
      <c r="U64" s="20"/>
      <c r="V64" s="18">
        <v>274.2</v>
      </c>
      <c r="W64" s="21">
        <v>4328</v>
      </c>
      <c r="X64" s="21" t="s">
        <v>108</v>
      </c>
      <c r="Y64" s="72">
        <v>3574.3</v>
      </c>
      <c r="Z64" s="75">
        <f t="shared" si="0"/>
        <v>3373.3999999999996</v>
      </c>
    </row>
    <row r="65" spans="1:26" s="3" customFormat="1" x14ac:dyDescent="0.2">
      <c r="A65" s="21">
        <v>59</v>
      </c>
      <c r="B65" s="19" t="s">
        <v>97</v>
      </c>
      <c r="C65" s="23" t="s">
        <v>98</v>
      </c>
      <c r="D65" s="24" t="s">
        <v>109</v>
      </c>
      <c r="E65" s="20">
        <v>1979</v>
      </c>
      <c r="F65" s="20" t="s">
        <v>18</v>
      </c>
      <c r="G65" s="20" t="s">
        <v>19</v>
      </c>
      <c r="H65" s="20">
        <v>4</v>
      </c>
      <c r="I65" s="20">
        <v>5</v>
      </c>
      <c r="J65" s="20">
        <v>60</v>
      </c>
      <c r="K65" s="20" t="s">
        <v>20</v>
      </c>
      <c r="L65" s="20" t="s">
        <v>230</v>
      </c>
      <c r="M65" s="20">
        <v>830</v>
      </c>
      <c r="N65" s="20">
        <v>664.1</v>
      </c>
      <c r="O65" s="20" t="s">
        <v>234</v>
      </c>
      <c r="P65" s="25">
        <v>3069.29</v>
      </c>
      <c r="Q65" s="18">
        <v>3069.29</v>
      </c>
      <c r="R65" s="18"/>
      <c r="S65" s="18">
        <v>140</v>
      </c>
      <c r="T65" s="20">
        <v>0</v>
      </c>
      <c r="U65" s="20"/>
      <c r="V65" s="18">
        <v>248</v>
      </c>
      <c r="W65" s="21">
        <v>3326</v>
      </c>
      <c r="X65" s="21" t="s">
        <v>110</v>
      </c>
      <c r="Y65" s="72">
        <v>2571.1</v>
      </c>
      <c r="Z65" s="75">
        <f t="shared" si="0"/>
        <v>3317.29</v>
      </c>
    </row>
    <row r="66" spans="1:26" s="3" customFormat="1" x14ac:dyDescent="0.2">
      <c r="A66" s="18">
        <v>60</v>
      </c>
      <c r="B66" s="19" t="s">
        <v>97</v>
      </c>
      <c r="C66" s="23" t="s">
        <v>98</v>
      </c>
      <c r="D66" s="24" t="s">
        <v>111</v>
      </c>
      <c r="E66" s="20">
        <v>1979</v>
      </c>
      <c r="F66" s="20" t="s">
        <v>18</v>
      </c>
      <c r="G66" s="20" t="s">
        <v>19</v>
      </c>
      <c r="H66" s="20">
        <v>4</v>
      </c>
      <c r="I66" s="20">
        <v>5</v>
      </c>
      <c r="J66" s="20">
        <v>60</v>
      </c>
      <c r="K66" s="20" t="s">
        <v>20</v>
      </c>
      <c r="L66" s="20" t="s">
        <v>230</v>
      </c>
      <c r="M66" s="20">
        <v>830</v>
      </c>
      <c r="N66" s="20">
        <v>679.2</v>
      </c>
      <c r="O66" s="20" t="s">
        <v>234</v>
      </c>
      <c r="P66" s="25">
        <v>3058.6</v>
      </c>
      <c r="Q66" s="18">
        <v>3058.6</v>
      </c>
      <c r="R66" s="18">
        <v>0</v>
      </c>
      <c r="S66" s="18">
        <v>152</v>
      </c>
      <c r="T66" s="20">
        <v>0</v>
      </c>
      <c r="U66" s="20"/>
      <c r="V66" s="18">
        <v>339.7</v>
      </c>
      <c r="W66" s="21">
        <v>3105</v>
      </c>
      <c r="X66" s="21" t="s">
        <v>112</v>
      </c>
      <c r="Y66" s="72">
        <v>2330.1999999999998</v>
      </c>
      <c r="Z66" s="75">
        <f t="shared" si="0"/>
        <v>3398.2999999999997</v>
      </c>
    </row>
    <row r="67" spans="1:26" s="3" customFormat="1" x14ac:dyDescent="0.2">
      <c r="A67" s="21">
        <v>61</v>
      </c>
      <c r="B67" s="19" t="s">
        <v>97</v>
      </c>
      <c r="C67" s="23" t="s">
        <v>98</v>
      </c>
      <c r="D67" s="24">
        <v>32</v>
      </c>
      <c r="E67" s="20">
        <v>1979</v>
      </c>
      <c r="F67" s="20" t="s">
        <v>18</v>
      </c>
      <c r="G67" s="20" t="s">
        <v>19</v>
      </c>
      <c r="H67" s="20">
        <v>6</v>
      </c>
      <c r="I67" s="20">
        <v>5</v>
      </c>
      <c r="J67" s="20">
        <v>90</v>
      </c>
      <c r="K67" s="20" t="s">
        <v>20</v>
      </c>
      <c r="L67" s="20" t="s">
        <v>230</v>
      </c>
      <c r="M67" s="20">
        <v>1066</v>
      </c>
      <c r="N67" s="20">
        <v>835.7</v>
      </c>
      <c r="O67" s="20" t="s">
        <v>234</v>
      </c>
      <c r="P67" s="25">
        <v>3894.54</v>
      </c>
      <c r="Q67" s="18">
        <v>3894.54</v>
      </c>
      <c r="R67" s="18"/>
      <c r="S67" s="18">
        <v>153</v>
      </c>
      <c r="T67" s="20">
        <v>0</v>
      </c>
      <c r="U67" s="20"/>
      <c r="V67" s="18">
        <v>518.4</v>
      </c>
      <c r="W67" s="21">
        <v>3047</v>
      </c>
      <c r="X67" s="21" t="s">
        <v>113</v>
      </c>
      <c r="Y67" s="72">
        <v>2063.9</v>
      </c>
      <c r="Z67" s="75">
        <f t="shared" si="0"/>
        <v>4412.9399999999996</v>
      </c>
    </row>
    <row r="68" spans="1:26" s="3" customFormat="1" x14ac:dyDescent="0.2">
      <c r="A68" s="18">
        <v>62</v>
      </c>
      <c r="B68" s="19" t="s">
        <v>97</v>
      </c>
      <c r="C68" s="23" t="s">
        <v>98</v>
      </c>
      <c r="D68" s="24">
        <v>34</v>
      </c>
      <c r="E68" s="20">
        <v>1972</v>
      </c>
      <c r="F68" s="20" t="s">
        <v>18</v>
      </c>
      <c r="G68" s="20" t="s">
        <v>19</v>
      </c>
      <c r="H68" s="20">
        <v>6</v>
      </c>
      <c r="I68" s="20">
        <v>5</v>
      </c>
      <c r="J68" s="20">
        <v>90</v>
      </c>
      <c r="K68" s="20" t="s">
        <v>20</v>
      </c>
      <c r="L68" s="20" t="s">
        <v>230</v>
      </c>
      <c r="M68" s="20">
        <v>1200</v>
      </c>
      <c r="N68" s="20">
        <v>970</v>
      </c>
      <c r="O68" s="20" t="s">
        <v>234</v>
      </c>
      <c r="P68" s="25">
        <v>4405.6400000000003</v>
      </c>
      <c r="Q68" s="18">
        <v>4405.6400000000003</v>
      </c>
      <c r="R68" s="18"/>
      <c r="S68" s="18">
        <v>192</v>
      </c>
      <c r="T68" s="20">
        <v>0</v>
      </c>
      <c r="U68" s="20"/>
      <c r="V68" s="18">
        <v>494.9</v>
      </c>
      <c r="W68" s="21">
        <v>3745</v>
      </c>
      <c r="X68" s="21" t="s">
        <v>114</v>
      </c>
      <c r="Y68" s="72">
        <v>2644.4</v>
      </c>
      <c r="Z68" s="75">
        <f t="shared" si="0"/>
        <v>4900.54</v>
      </c>
    </row>
    <row r="69" spans="1:26" x14ac:dyDescent="0.2">
      <c r="A69" s="21">
        <v>63</v>
      </c>
      <c r="B69" s="19" t="s">
        <v>97</v>
      </c>
      <c r="C69" s="23" t="s">
        <v>98</v>
      </c>
      <c r="D69" s="24">
        <v>38</v>
      </c>
      <c r="E69" s="20">
        <v>1966</v>
      </c>
      <c r="F69" s="20" t="s">
        <v>18</v>
      </c>
      <c r="G69" s="20" t="s">
        <v>19</v>
      </c>
      <c r="H69" s="20">
        <v>4</v>
      </c>
      <c r="I69" s="20">
        <v>5</v>
      </c>
      <c r="J69" s="20">
        <v>80</v>
      </c>
      <c r="K69" s="20" t="s">
        <v>20</v>
      </c>
      <c r="L69" s="20" t="s">
        <v>230</v>
      </c>
      <c r="M69" s="20">
        <v>960</v>
      </c>
      <c r="N69" s="20">
        <v>773.2</v>
      </c>
      <c r="O69" s="20" t="s">
        <v>234</v>
      </c>
      <c r="P69" s="25">
        <v>3569.59</v>
      </c>
      <c r="Q69" s="27">
        <f>P69-R69</f>
        <v>3446.69</v>
      </c>
      <c r="R69" s="18">
        <f>86.3+36.6</f>
        <v>122.9</v>
      </c>
      <c r="S69" s="18">
        <v>134</v>
      </c>
      <c r="T69" s="20">
        <v>0</v>
      </c>
      <c r="U69" s="20"/>
      <c r="V69" s="18">
        <v>317.5</v>
      </c>
      <c r="W69" s="21">
        <v>3234</v>
      </c>
      <c r="X69" s="21"/>
      <c r="Y69" s="72">
        <v>2342.8000000000002</v>
      </c>
      <c r="Z69" s="75">
        <f t="shared" si="0"/>
        <v>3887.09</v>
      </c>
    </row>
    <row r="70" spans="1:26" x14ac:dyDescent="0.2">
      <c r="A70" s="18">
        <v>64</v>
      </c>
      <c r="B70" s="19" t="s">
        <v>97</v>
      </c>
      <c r="C70" s="23" t="s">
        <v>98</v>
      </c>
      <c r="D70" s="24">
        <v>40</v>
      </c>
      <c r="E70" s="20">
        <v>1965</v>
      </c>
      <c r="F70" s="20" t="s">
        <v>18</v>
      </c>
      <c r="G70" s="20" t="s">
        <v>19</v>
      </c>
      <c r="H70" s="20">
        <v>4</v>
      </c>
      <c r="I70" s="20">
        <v>5</v>
      </c>
      <c r="J70" s="20">
        <v>80</v>
      </c>
      <c r="K70" s="20" t="s">
        <v>20</v>
      </c>
      <c r="L70" s="20" t="s">
        <v>230</v>
      </c>
      <c r="M70" s="20">
        <v>960</v>
      </c>
      <c r="N70" s="20">
        <v>765.5</v>
      </c>
      <c r="O70" s="20" t="s">
        <v>234</v>
      </c>
      <c r="P70" s="25">
        <v>3564.69</v>
      </c>
      <c r="Q70" s="21">
        <v>3564.69</v>
      </c>
      <c r="R70" s="18"/>
      <c r="S70" s="18">
        <v>152</v>
      </c>
      <c r="T70" s="20">
        <v>0</v>
      </c>
      <c r="U70" s="20"/>
      <c r="V70" s="28">
        <v>274</v>
      </c>
      <c r="W70" s="21">
        <v>2931</v>
      </c>
      <c r="X70" s="21"/>
      <c r="Y70" s="72">
        <v>2045</v>
      </c>
      <c r="Z70" s="75">
        <f t="shared" si="0"/>
        <v>3838.69</v>
      </c>
    </row>
    <row r="71" spans="1:26" x14ac:dyDescent="0.2">
      <c r="A71" s="21">
        <v>65</v>
      </c>
      <c r="B71" s="19" t="s">
        <v>97</v>
      </c>
      <c r="C71" s="23" t="s">
        <v>98</v>
      </c>
      <c r="D71" s="24">
        <v>44</v>
      </c>
      <c r="E71" s="20">
        <v>1966</v>
      </c>
      <c r="F71" s="20" t="s">
        <v>18</v>
      </c>
      <c r="G71" s="20" t="s">
        <v>19</v>
      </c>
      <c r="H71" s="20">
        <v>4</v>
      </c>
      <c r="I71" s="20">
        <v>5</v>
      </c>
      <c r="J71" s="20">
        <v>80</v>
      </c>
      <c r="K71" s="20" t="s">
        <v>20</v>
      </c>
      <c r="L71" s="20" t="s">
        <v>230</v>
      </c>
      <c r="M71" s="20">
        <v>960</v>
      </c>
      <c r="N71" s="20">
        <v>716.9</v>
      </c>
      <c r="O71" s="20" t="s">
        <v>234</v>
      </c>
      <c r="P71" s="25">
        <v>3557.88</v>
      </c>
      <c r="Q71" s="21">
        <v>3557.88</v>
      </c>
      <c r="R71" s="18"/>
      <c r="S71" s="18">
        <v>146</v>
      </c>
      <c r="T71" s="20">
        <v>0</v>
      </c>
      <c r="U71" s="20"/>
      <c r="V71" s="18">
        <v>286.5</v>
      </c>
      <c r="W71" s="21">
        <v>2830</v>
      </c>
      <c r="X71" s="21"/>
      <c r="Y71" s="72">
        <v>1927.6</v>
      </c>
      <c r="Z71" s="75">
        <f t="shared" si="0"/>
        <v>3844.38</v>
      </c>
    </row>
    <row r="72" spans="1:26" x14ac:dyDescent="0.2">
      <c r="A72" s="18">
        <v>66</v>
      </c>
      <c r="B72" s="19" t="s">
        <v>97</v>
      </c>
      <c r="C72" s="23" t="s">
        <v>98</v>
      </c>
      <c r="D72" s="24">
        <v>50</v>
      </c>
      <c r="E72" s="20">
        <v>1976</v>
      </c>
      <c r="F72" s="20" t="s">
        <v>32</v>
      </c>
      <c r="G72" s="20" t="s">
        <v>19</v>
      </c>
      <c r="H72" s="20">
        <v>1</v>
      </c>
      <c r="I72" s="20">
        <v>9</v>
      </c>
      <c r="J72" s="20">
        <v>48</v>
      </c>
      <c r="K72" s="20" t="s">
        <v>20</v>
      </c>
      <c r="L72" s="20" t="s">
        <v>21</v>
      </c>
      <c r="M72" s="20">
        <v>380</v>
      </c>
      <c r="N72" s="20">
        <v>203.6</v>
      </c>
      <c r="O72" s="20" t="s">
        <v>234</v>
      </c>
      <c r="P72" s="25">
        <v>3680.68</v>
      </c>
      <c r="Q72" s="27">
        <f>P72-R72</f>
        <v>2080.7799999999997</v>
      </c>
      <c r="R72" s="18">
        <f>746.1+113.6+12.1+103.4+624.7</f>
        <v>1599.9</v>
      </c>
      <c r="S72" s="18">
        <v>89</v>
      </c>
      <c r="T72" s="20">
        <v>1</v>
      </c>
      <c r="U72" s="20"/>
      <c r="V72" s="28">
        <v>287.3</v>
      </c>
      <c r="W72" s="21">
        <v>2910</v>
      </c>
      <c r="X72" s="21" t="s">
        <v>115</v>
      </c>
      <c r="Y72" s="72">
        <v>1233.5999999999999</v>
      </c>
      <c r="Z72" s="75">
        <f t="shared" ref="Z72:Z135" si="1">P72+V72</f>
        <v>3967.98</v>
      </c>
    </row>
    <row r="73" spans="1:26" x14ac:dyDescent="0.2">
      <c r="A73" s="21">
        <v>67</v>
      </c>
      <c r="B73" s="19" t="s">
        <v>97</v>
      </c>
      <c r="C73" s="23" t="s">
        <v>98</v>
      </c>
      <c r="D73" s="24" t="s">
        <v>93</v>
      </c>
      <c r="E73" s="20">
        <v>1976</v>
      </c>
      <c r="F73" s="20" t="s">
        <v>32</v>
      </c>
      <c r="G73" s="20" t="s">
        <v>19</v>
      </c>
      <c r="H73" s="20">
        <v>1</v>
      </c>
      <c r="I73" s="20">
        <v>9</v>
      </c>
      <c r="J73" s="20">
        <v>48</v>
      </c>
      <c r="K73" s="20" t="s">
        <v>20</v>
      </c>
      <c r="L73" s="20" t="s">
        <v>21</v>
      </c>
      <c r="M73" s="20">
        <v>400</v>
      </c>
      <c r="N73" s="20">
        <v>394.5</v>
      </c>
      <c r="O73" s="20" t="s">
        <v>234</v>
      </c>
      <c r="P73" s="25">
        <v>3039.28</v>
      </c>
      <c r="Q73" s="27">
        <f>P73-R73</f>
        <v>2109.6800000000003</v>
      </c>
      <c r="R73" s="18">
        <f>153.4+208.5+470.9+96.8</f>
        <v>929.59999999999991</v>
      </c>
      <c r="S73" s="18">
        <v>75</v>
      </c>
      <c r="T73" s="20">
        <v>1</v>
      </c>
      <c r="U73" s="20"/>
      <c r="V73" s="18">
        <v>290.60000000000002</v>
      </c>
      <c r="W73" s="21">
        <v>2910</v>
      </c>
      <c r="X73" s="21" t="s">
        <v>115</v>
      </c>
      <c r="Y73" s="72">
        <v>1896.6</v>
      </c>
      <c r="Z73" s="75">
        <f t="shared" si="1"/>
        <v>3329.88</v>
      </c>
    </row>
    <row r="74" spans="1:26" x14ac:dyDescent="0.2">
      <c r="A74" s="18">
        <v>68</v>
      </c>
      <c r="B74" s="19" t="s">
        <v>97</v>
      </c>
      <c r="C74" s="23" t="s">
        <v>98</v>
      </c>
      <c r="D74" s="24">
        <v>52</v>
      </c>
      <c r="E74" s="20">
        <v>1966</v>
      </c>
      <c r="F74" s="20" t="s">
        <v>18</v>
      </c>
      <c r="G74" s="20" t="s">
        <v>19</v>
      </c>
      <c r="H74" s="20">
        <v>4</v>
      </c>
      <c r="I74" s="20">
        <v>5</v>
      </c>
      <c r="J74" s="20">
        <v>80</v>
      </c>
      <c r="K74" s="20" t="s">
        <v>20</v>
      </c>
      <c r="L74" s="20" t="s">
        <v>230</v>
      </c>
      <c r="M74" s="20">
        <v>960</v>
      </c>
      <c r="N74" s="20">
        <v>720.8</v>
      </c>
      <c r="O74" s="20" t="s">
        <v>234</v>
      </c>
      <c r="P74" s="25">
        <v>3556.6</v>
      </c>
      <c r="Q74" s="21">
        <v>3556.6</v>
      </c>
      <c r="R74" s="18"/>
      <c r="S74" s="18">
        <v>155</v>
      </c>
      <c r="T74" s="20">
        <v>0</v>
      </c>
      <c r="U74" s="20"/>
      <c r="V74" s="18">
        <v>278.8</v>
      </c>
      <c r="W74" s="21">
        <v>3346</v>
      </c>
      <c r="X74" s="21" t="s">
        <v>116</v>
      </c>
      <c r="Y74" s="72">
        <v>2439.1999999999998</v>
      </c>
      <c r="Z74" s="75">
        <f t="shared" si="1"/>
        <v>3835.4</v>
      </c>
    </row>
    <row r="75" spans="1:26" x14ac:dyDescent="0.2">
      <c r="A75" s="21">
        <v>69</v>
      </c>
      <c r="B75" s="19" t="s">
        <v>97</v>
      </c>
      <c r="C75" s="23" t="s">
        <v>98</v>
      </c>
      <c r="D75" s="24">
        <v>53</v>
      </c>
      <c r="E75" s="20">
        <v>2008</v>
      </c>
      <c r="F75" s="20" t="s">
        <v>32</v>
      </c>
      <c r="G75" s="20" t="s">
        <v>19</v>
      </c>
      <c r="H75" s="20">
        <v>4</v>
      </c>
      <c r="I75" s="20">
        <v>10</v>
      </c>
      <c r="J75" s="20">
        <v>147</v>
      </c>
      <c r="K75" s="20" t="s">
        <v>20</v>
      </c>
      <c r="L75" s="20" t="s">
        <v>21</v>
      </c>
      <c r="M75" s="20">
        <v>1300</v>
      </c>
      <c r="N75" s="20">
        <v>900</v>
      </c>
      <c r="O75" s="20" t="s">
        <v>234</v>
      </c>
      <c r="P75" s="25">
        <v>7260.07</v>
      </c>
      <c r="Q75" s="21">
        <v>7260.07</v>
      </c>
      <c r="R75" s="18"/>
      <c r="S75" s="18">
        <v>211</v>
      </c>
      <c r="T75" s="20">
        <v>4</v>
      </c>
      <c r="U75" s="20"/>
      <c r="V75" s="18">
        <v>1100</v>
      </c>
      <c r="W75" s="21">
        <v>5949</v>
      </c>
      <c r="X75" s="21" t="s">
        <v>117</v>
      </c>
      <c r="Y75" s="72">
        <v>4827.2</v>
      </c>
      <c r="Z75" s="75">
        <f t="shared" si="1"/>
        <v>8360.07</v>
      </c>
    </row>
    <row r="76" spans="1:26" x14ac:dyDescent="0.2">
      <c r="A76" s="18">
        <v>70</v>
      </c>
      <c r="B76" s="19" t="s">
        <v>97</v>
      </c>
      <c r="C76" s="23" t="s">
        <v>98</v>
      </c>
      <c r="D76" s="24">
        <v>54</v>
      </c>
      <c r="E76" s="20">
        <v>1966</v>
      </c>
      <c r="F76" s="20" t="s">
        <v>18</v>
      </c>
      <c r="G76" s="20" t="s">
        <v>19</v>
      </c>
      <c r="H76" s="20">
        <v>4</v>
      </c>
      <c r="I76" s="20">
        <v>5</v>
      </c>
      <c r="J76" s="20">
        <v>80</v>
      </c>
      <c r="K76" s="20" t="s">
        <v>20</v>
      </c>
      <c r="L76" s="20" t="s">
        <v>230</v>
      </c>
      <c r="M76" s="20">
        <v>960</v>
      </c>
      <c r="N76" s="20">
        <v>734</v>
      </c>
      <c r="O76" s="20" t="s">
        <v>234</v>
      </c>
      <c r="P76" s="25">
        <v>3549.64</v>
      </c>
      <c r="Q76" s="21">
        <v>3549.64</v>
      </c>
      <c r="R76" s="18"/>
      <c r="S76" s="18">
        <v>171</v>
      </c>
      <c r="T76" s="20">
        <v>0</v>
      </c>
      <c r="U76" s="20"/>
      <c r="V76" s="18">
        <v>322.8</v>
      </c>
      <c r="W76" s="21">
        <v>2856</v>
      </c>
      <c r="X76" s="21" t="s">
        <v>118</v>
      </c>
      <c r="Y76" s="72">
        <v>1969</v>
      </c>
      <c r="Z76" s="75">
        <f t="shared" si="1"/>
        <v>3872.44</v>
      </c>
    </row>
    <row r="77" spans="1:26" x14ac:dyDescent="0.2">
      <c r="A77" s="21">
        <v>71</v>
      </c>
      <c r="B77" s="19" t="s">
        <v>97</v>
      </c>
      <c r="C77" s="23" t="s">
        <v>98</v>
      </c>
      <c r="D77" s="24">
        <v>62</v>
      </c>
      <c r="E77" s="20">
        <v>1987</v>
      </c>
      <c r="F77" s="20" t="s">
        <v>32</v>
      </c>
      <c r="G77" s="20" t="s">
        <v>19</v>
      </c>
      <c r="H77" s="20">
        <v>1</v>
      </c>
      <c r="I77" s="20">
        <v>9</v>
      </c>
      <c r="J77" s="20">
        <v>32</v>
      </c>
      <c r="K77" s="20" t="s">
        <v>20</v>
      </c>
      <c r="L77" s="20" t="s">
        <v>21</v>
      </c>
      <c r="M77" s="20">
        <v>380</v>
      </c>
      <c r="N77" s="20">
        <v>244.5</v>
      </c>
      <c r="O77" s="20" t="s">
        <v>234</v>
      </c>
      <c r="P77" s="25">
        <v>1958.39</v>
      </c>
      <c r="Q77" s="27">
        <f>P77-R77</f>
        <v>1746.19</v>
      </c>
      <c r="R77" s="36">
        <v>212.2</v>
      </c>
      <c r="S77" s="18">
        <v>80</v>
      </c>
      <c r="T77" s="20">
        <v>1</v>
      </c>
      <c r="U77" s="20"/>
      <c r="V77" s="18">
        <v>282.39999999999998</v>
      </c>
      <c r="W77" s="21">
        <v>1297</v>
      </c>
      <c r="X77" s="21" t="s">
        <v>119</v>
      </c>
      <c r="Y77" s="72">
        <v>922.6</v>
      </c>
      <c r="Z77" s="75">
        <f t="shared" si="1"/>
        <v>2240.79</v>
      </c>
    </row>
    <row r="78" spans="1:26" x14ac:dyDescent="0.2">
      <c r="A78" s="18">
        <v>72</v>
      </c>
      <c r="B78" s="19" t="s">
        <v>97</v>
      </c>
      <c r="C78" s="23" t="s">
        <v>98</v>
      </c>
      <c r="D78" s="24">
        <v>66</v>
      </c>
      <c r="E78" s="20">
        <v>1982</v>
      </c>
      <c r="F78" s="20" t="s">
        <v>18</v>
      </c>
      <c r="G78" s="20" t="s">
        <v>19</v>
      </c>
      <c r="H78" s="20">
        <v>4</v>
      </c>
      <c r="I78" s="20">
        <v>5</v>
      </c>
      <c r="J78" s="20">
        <v>60</v>
      </c>
      <c r="K78" s="20" t="s">
        <v>20</v>
      </c>
      <c r="L78" s="20" t="s">
        <v>230</v>
      </c>
      <c r="M78" s="20">
        <v>830</v>
      </c>
      <c r="N78" s="20">
        <v>667.6</v>
      </c>
      <c r="O78" s="20" t="s">
        <v>234</v>
      </c>
      <c r="P78" s="25">
        <v>3041.77</v>
      </c>
      <c r="Q78" s="21">
        <v>3041.77</v>
      </c>
      <c r="R78" s="18"/>
      <c r="S78" s="18">
        <v>152</v>
      </c>
      <c r="T78" s="20">
        <v>0</v>
      </c>
      <c r="U78" s="20"/>
      <c r="V78" s="18">
        <v>329</v>
      </c>
      <c r="W78" s="21">
        <v>1982</v>
      </c>
      <c r="X78" s="21" t="s">
        <v>120</v>
      </c>
      <c r="Y78" s="72">
        <v>1208.0999999999999</v>
      </c>
      <c r="Z78" s="75">
        <f t="shared" si="1"/>
        <v>3370.77</v>
      </c>
    </row>
    <row r="79" spans="1:26" x14ac:dyDescent="0.2">
      <c r="A79" s="21">
        <v>73</v>
      </c>
      <c r="B79" s="19" t="s">
        <v>97</v>
      </c>
      <c r="C79" s="23" t="s">
        <v>98</v>
      </c>
      <c r="D79" s="24">
        <v>68</v>
      </c>
      <c r="E79" s="20">
        <v>1968</v>
      </c>
      <c r="F79" s="20" t="s">
        <v>18</v>
      </c>
      <c r="G79" s="20" t="s">
        <v>19</v>
      </c>
      <c r="H79" s="20">
        <v>7</v>
      </c>
      <c r="I79" s="20">
        <v>5</v>
      </c>
      <c r="J79" s="20">
        <v>139</v>
      </c>
      <c r="K79" s="20" t="s">
        <v>20</v>
      </c>
      <c r="L79" s="20" t="s">
        <v>230</v>
      </c>
      <c r="M79" s="20">
        <v>1640</v>
      </c>
      <c r="N79" s="20">
        <v>1335.5</v>
      </c>
      <c r="O79" s="20" t="s">
        <v>234</v>
      </c>
      <c r="P79" s="25">
        <v>6152.3</v>
      </c>
      <c r="Q79" s="21">
        <v>6152.3</v>
      </c>
      <c r="R79" s="18"/>
      <c r="S79" s="18">
        <v>268</v>
      </c>
      <c r="T79" s="20">
        <v>0</v>
      </c>
      <c r="U79" s="20"/>
      <c r="V79" s="18">
        <v>572.9</v>
      </c>
      <c r="W79" s="21">
        <v>4662</v>
      </c>
      <c r="X79" s="21" t="s">
        <v>121</v>
      </c>
      <c r="Y79" s="72">
        <v>3161.7</v>
      </c>
      <c r="Z79" s="75">
        <f t="shared" si="1"/>
        <v>6725.2</v>
      </c>
    </row>
    <row r="80" spans="1:26" x14ac:dyDescent="0.2">
      <c r="A80" s="18">
        <v>74</v>
      </c>
      <c r="B80" s="19" t="s">
        <v>97</v>
      </c>
      <c r="C80" s="23" t="s">
        <v>98</v>
      </c>
      <c r="D80" s="24">
        <v>70</v>
      </c>
      <c r="E80" s="20">
        <v>1967</v>
      </c>
      <c r="F80" s="20" t="s">
        <v>18</v>
      </c>
      <c r="G80" s="20" t="s">
        <v>19</v>
      </c>
      <c r="H80" s="20">
        <v>4</v>
      </c>
      <c r="I80" s="20">
        <v>5</v>
      </c>
      <c r="J80" s="20">
        <v>80</v>
      </c>
      <c r="K80" s="20" t="s">
        <v>20</v>
      </c>
      <c r="L80" s="20" t="s">
        <v>230</v>
      </c>
      <c r="M80" s="20">
        <v>960</v>
      </c>
      <c r="N80" s="20">
        <v>720.8</v>
      </c>
      <c r="O80" s="20" t="s">
        <v>234</v>
      </c>
      <c r="P80" s="25">
        <v>3557.46</v>
      </c>
      <c r="Q80" s="21">
        <v>3557.46</v>
      </c>
      <c r="R80" s="18"/>
      <c r="S80" s="18">
        <v>157</v>
      </c>
      <c r="T80" s="20">
        <v>0</v>
      </c>
      <c r="U80" s="20"/>
      <c r="V80" s="18">
        <v>389</v>
      </c>
      <c r="W80" s="21">
        <v>2156</v>
      </c>
      <c r="X80" s="21" t="s">
        <v>122</v>
      </c>
      <c r="Y80" s="72">
        <v>1251.5</v>
      </c>
      <c r="Z80" s="75">
        <f t="shared" si="1"/>
        <v>3946.46</v>
      </c>
    </row>
    <row r="81" spans="1:26" x14ac:dyDescent="0.2">
      <c r="A81" s="21">
        <v>75</v>
      </c>
      <c r="B81" s="19" t="s">
        <v>97</v>
      </c>
      <c r="C81" s="23" t="s">
        <v>98</v>
      </c>
      <c r="D81" s="24">
        <v>72</v>
      </c>
      <c r="E81" s="20">
        <v>1967</v>
      </c>
      <c r="F81" s="20" t="s">
        <v>18</v>
      </c>
      <c r="G81" s="20" t="s">
        <v>19</v>
      </c>
      <c r="H81" s="20">
        <v>4</v>
      </c>
      <c r="I81" s="20">
        <v>5</v>
      </c>
      <c r="J81" s="20">
        <v>80</v>
      </c>
      <c r="K81" s="20" t="s">
        <v>20</v>
      </c>
      <c r="L81" s="20" t="s">
        <v>230</v>
      </c>
      <c r="M81" s="20">
        <v>960</v>
      </c>
      <c r="N81" s="20">
        <v>764.8</v>
      </c>
      <c r="O81" s="20" t="s">
        <v>234</v>
      </c>
      <c r="P81" s="25">
        <v>3574.98</v>
      </c>
      <c r="Q81" s="21">
        <v>3574.98</v>
      </c>
      <c r="R81" s="18"/>
      <c r="S81" s="18">
        <v>149</v>
      </c>
      <c r="T81" s="20">
        <v>0</v>
      </c>
      <c r="U81" s="20"/>
      <c r="V81" s="18">
        <v>318</v>
      </c>
      <c r="W81" s="21">
        <v>2675</v>
      </c>
      <c r="X81" s="21" t="s">
        <v>123</v>
      </c>
      <c r="Y81" s="72">
        <v>1785.4</v>
      </c>
      <c r="Z81" s="75">
        <f t="shared" si="1"/>
        <v>3892.98</v>
      </c>
    </row>
    <row r="82" spans="1:26" x14ac:dyDescent="0.2">
      <c r="A82" s="18">
        <v>76</v>
      </c>
      <c r="B82" s="19" t="s">
        <v>97</v>
      </c>
      <c r="C82" s="23" t="s">
        <v>98</v>
      </c>
      <c r="D82" s="24">
        <v>74</v>
      </c>
      <c r="E82" s="20">
        <v>1967</v>
      </c>
      <c r="F82" s="20" t="s">
        <v>18</v>
      </c>
      <c r="G82" s="20" t="s">
        <v>19</v>
      </c>
      <c r="H82" s="20">
        <v>4</v>
      </c>
      <c r="I82" s="20">
        <v>5</v>
      </c>
      <c r="J82" s="20">
        <v>80</v>
      </c>
      <c r="K82" s="20" t="s">
        <v>20</v>
      </c>
      <c r="L82" s="20" t="s">
        <v>230</v>
      </c>
      <c r="M82" s="20">
        <v>960</v>
      </c>
      <c r="N82" s="20">
        <v>717.4</v>
      </c>
      <c r="O82" s="20" t="s">
        <v>234</v>
      </c>
      <c r="P82" s="25">
        <v>3553.24</v>
      </c>
      <c r="Q82" s="21">
        <v>3553.24</v>
      </c>
      <c r="R82" s="18"/>
      <c r="S82" s="18">
        <v>159</v>
      </c>
      <c r="T82" s="20">
        <v>0</v>
      </c>
      <c r="U82" s="20"/>
      <c r="V82" s="28">
        <v>325</v>
      </c>
      <c r="W82" s="21">
        <v>2584</v>
      </c>
      <c r="X82" s="21" t="s">
        <v>124</v>
      </c>
      <c r="Y82" s="72">
        <v>1688.8</v>
      </c>
      <c r="Z82" s="75">
        <f t="shared" si="1"/>
        <v>3878.24</v>
      </c>
    </row>
    <row r="83" spans="1:26" x14ac:dyDescent="0.2">
      <c r="A83" s="21">
        <v>77</v>
      </c>
      <c r="B83" s="19" t="s">
        <v>97</v>
      </c>
      <c r="C83" s="23" t="s">
        <v>98</v>
      </c>
      <c r="D83" s="24">
        <v>80</v>
      </c>
      <c r="E83" s="20">
        <v>1970</v>
      </c>
      <c r="F83" s="20" t="s">
        <v>18</v>
      </c>
      <c r="G83" s="20" t="s">
        <v>19</v>
      </c>
      <c r="H83" s="20">
        <v>4</v>
      </c>
      <c r="I83" s="20">
        <v>5</v>
      </c>
      <c r="J83" s="20">
        <v>78</v>
      </c>
      <c r="K83" s="20" t="s">
        <v>20</v>
      </c>
      <c r="L83" s="20" t="s">
        <v>230</v>
      </c>
      <c r="M83" s="20">
        <v>960</v>
      </c>
      <c r="N83" s="20">
        <v>730</v>
      </c>
      <c r="O83" s="20" t="s">
        <v>234</v>
      </c>
      <c r="P83" s="25">
        <v>3869.86</v>
      </c>
      <c r="Q83" s="27">
        <f>P83-R83</f>
        <v>3495.46</v>
      </c>
      <c r="R83" s="18">
        <v>374.4</v>
      </c>
      <c r="S83" s="18">
        <v>167</v>
      </c>
      <c r="T83" s="20">
        <v>0</v>
      </c>
      <c r="U83" s="20"/>
      <c r="V83" s="18">
        <v>311.60000000000002</v>
      </c>
      <c r="W83" s="21">
        <v>5240</v>
      </c>
      <c r="X83" s="21" t="s">
        <v>125</v>
      </c>
      <c r="Y83" s="72">
        <v>4102.3999999999996</v>
      </c>
      <c r="Z83" s="75">
        <f t="shared" si="1"/>
        <v>4181.46</v>
      </c>
    </row>
    <row r="84" spans="1:26" x14ac:dyDescent="0.2">
      <c r="A84" s="18">
        <v>78</v>
      </c>
      <c r="B84" s="19" t="s">
        <v>97</v>
      </c>
      <c r="C84" s="23" t="s">
        <v>98</v>
      </c>
      <c r="D84" s="24">
        <v>82</v>
      </c>
      <c r="E84" s="20">
        <v>1977</v>
      </c>
      <c r="F84" s="20" t="s">
        <v>32</v>
      </c>
      <c r="G84" s="20" t="s">
        <v>19</v>
      </c>
      <c r="H84" s="20">
        <v>2</v>
      </c>
      <c r="I84" s="20">
        <v>5</v>
      </c>
      <c r="J84" s="20">
        <v>120</v>
      </c>
      <c r="K84" s="20" t="s">
        <v>20</v>
      </c>
      <c r="L84" s="20" t="s">
        <v>230</v>
      </c>
      <c r="M84" s="20">
        <v>1060.5999999999999</v>
      </c>
      <c r="N84" s="20">
        <v>850</v>
      </c>
      <c r="O84" s="20" t="s">
        <v>234</v>
      </c>
      <c r="P84" s="25">
        <v>3395.65</v>
      </c>
      <c r="Q84" s="21">
        <v>3395.65</v>
      </c>
      <c r="R84" s="18"/>
      <c r="S84" s="18">
        <v>162</v>
      </c>
      <c r="T84" s="20">
        <v>0</v>
      </c>
      <c r="U84" s="20"/>
      <c r="V84" s="18">
        <v>798.13</v>
      </c>
      <c r="W84" s="21">
        <v>2766</v>
      </c>
      <c r="X84" s="21" t="s">
        <v>126</v>
      </c>
      <c r="Y84" s="72">
        <v>1780.9</v>
      </c>
      <c r="Z84" s="75">
        <f t="shared" si="1"/>
        <v>4193.78</v>
      </c>
    </row>
    <row r="85" spans="1:26" x14ac:dyDescent="0.2">
      <c r="A85" s="21">
        <v>79</v>
      </c>
      <c r="B85" s="19" t="s">
        <v>97</v>
      </c>
      <c r="C85" s="23" t="s">
        <v>98</v>
      </c>
      <c r="D85" s="24">
        <v>84</v>
      </c>
      <c r="E85" s="20">
        <v>1966</v>
      </c>
      <c r="F85" s="20" t="s">
        <v>18</v>
      </c>
      <c r="G85" s="20" t="s">
        <v>19</v>
      </c>
      <c r="H85" s="20">
        <v>4</v>
      </c>
      <c r="I85" s="20">
        <v>5</v>
      </c>
      <c r="J85" s="20">
        <v>80</v>
      </c>
      <c r="K85" s="20" t="s">
        <v>20</v>
      </c>
      <c r="L85" s="20" t="s">
        <v>230</v>
      </c>
      <c r="M85" s="20">
        <v>960</v>
      </c>
      <c r="N85" s="20">
        <v>764.4</v>
      </c>
      <c r="O85" s="20" t="s">
        <v>234</v>
      </c>
      <c r="P85" s="25">
        <v>3570.9</v>
      </c>
      <c r="Q85" s="21">
        <v>3570.9</v>
      </c>
      <c r="R85" s="18"/>
      <c r="S85" s="18">
        <v>154</v>
      </c>
      <c r="T85" s="20">
        <v>0</v>
      </c>
      <c r="U85" s="20"/>
      <c r="V85" s="18">
        <v>317.5</v>
      </c>
      <c r="W85" s="21">
        <v>2362</v>
      </c>
      <c r="X85" s="21" t="s">
        <v>127</v>
      </c>
      <c r="Y85" s="72">
        <v>1494.7</v>
      </c>
      <c r="Z85" s="75">
        <f t="shared" si="1"/>
        <v>3888.4</v>
      </c>
    </row>
    <row r="86" spans="1:26" x14ac:dyDescent="0.2">
      <c r="A86" s="18">
        <v>80</v>
      </c>
      <c r="B86" s="19" t="s">
        <v>97</v>
      </c>
      <c r="C86" s="23" t="s">
        <v>98</v>
      </c>
      <c r="D86" s="24">
        <v>86</v>
      </c>
      <c r="E86" s="20">
        <v>1967</v>
      </c>
      <c r="F86" s="20" t="s">
        <v>18</v>
      </c>
      <c r="G86" s="20" t="s">
        <v>19</v>
      </c>
      <c r="H86" s="20">
        <v>4</v>
      </c>
      <c r="I86" s="20">
        <v>5</v>
      </c>
      <c r="J86" s="20">
        <v>78</v>
      </c>
      <c r="K86" s="20" t="s">
        <v>20</v>
      </c>
      <c r="L86" s="20" t="s">
        <v>230</v>
      </c>
      <c r="M86" s="20">
        <v>960</v>
      </c>
      <c r="N86" s="20">
        <v>632.5</v>
      </c>
      <c r="O86" s="20" t="s">
        <v>234</v>
      </c>
      <c r="P86" s="25">
        <v>3871.9</v>
      </c>
      <c r="Q86" s="27">
        <f>P86-R86</f>
        <v>3496.7000000000003</v>
      </c>
      <c r="R86" s="18">
        <v>375.2</v>
      </c>
      <c r="S86" s="18">
        <v>154</v>
      </c>
      <c r="T86" s="20">
        <v>0</v>
      </c>
      <c r="U86" s="20"/>
      <c r="V86" s="18">
        <v>328.6</v>
      </c>
      <c r="W86" s="21">
        <v>4603</v>
      </c>
      <c r="X86" s="21" t="s">
        <v>128</v>
      </c>
      <c r="Y86" s="72">
        <v>3390.2</v>
      </c>
      <c r="Z86" s="75">
        <f t="shared" si="1"/>
        <v>4200.5</v>
      </c>
    </row>
    <row r="87" spans="1:26" x14ac:dyDescent="0.2">
      <c r="A87" s="21">
        <v>81</v>
      </c>
      <c r="B87" s="19" t="s">
        <v>97</v>
      </c>
      <c r="C87" s="23" t="s">
        <v>98</v>
      </c>
      <c r="D87" s="24">
        <v>88</v>
      </c>
      <c r="E87" s="20">
        <v>1968</v>
      </c>
      <c r="F87" s="20" t="s">
        <v>18</v>
      </c>
      <c r="G87" s="20" t="s">
        <v>19</v>
      </c>
      <c r="H87" s="20">
        <v>4</v>
      </c>
      <c r="I87" s="20">
        <v>5</v>
      </c>
      <c r="J87" s="20">
        <v>77</v>
      </c>
      <c r="K87" s="20" t="s">
        <v>20</v>
      </c>
      <c r="L87" s="20" t="s">
        <v>230</v>
      </c>
      <c r="M87" s="20">
        <v>960</v>
      </c>
      <c r="N87" s="20">
        <v>702.9</v>
      </c>
      <c r="O87" s="20" t="s">
        <v>234</v>
      </c>
      <c r="P87" s="25">
        <v>4060</v>
      </c>
      <c r="Q87" s="37">
        <f>P87-R87</f>
        <v>3452.79</v>
      </c>
      <c r="R87" s="38">
        <f>238.1+129.19+239.92</f>
        <v>607.20999999999992</v>
      </c>
      <c r="S87" s="18">
        <v>156</v>
      </c>
      <c r="T87" s="20">
        <v>0</v>
      </c>
      <c r="U87" s="20"/>
      <c r="V87" s="18">
        <v>311.60000000000002</v>
      </c>
      <c r="W87" s="21">
        <v>3996</v>
      </c>
      <c r="X87" s="21" t="s">
        <v>129</v>
      </c>
      <c r="Y87" s="72">
        <v>2701.1</v>
      </c>
      <c r="Z87" s="75">
        <f t="shared" si="1"/>
        <v>4371.6000000000004</v>
      </c>
    </row>
    <row r="88" spans="1:26" x14ac:dyDescent="0.2">
      <c r="A88" s="18">
        <v>82</v>
      </c>
      <c r="B88" s="19" t="s">
        <v>97</v>
      </c>
      <c r="C88" s="23" t="s">
        <v>98</v>
      </c>
      <c r="D88" s="24">
        <v>90</v>
      </c>
      <c r="E88" s="20">
        <v>1964</v>
      </c>
      <c r="F88" s="20" t="s">
        <v>18</v>
      </c>
      <c r="G88" s="20" t="s">
        <v>19</v>
      </c>
      <c r="H88" s="20">
        <v>4</v>
      </c>
      <c r="I88" s="20">
        <v>5</v>
      </c>
      <c r="J88" s="20">
        <v>80</v>
      </c>
      <c r="K88" s="20" t="s">
        <v>20</v>
      </c>
      <c r="L88" s="20" t="s">
        <v>21</v>
      </c>
      <c r="M88" s="20">
        <v>960</v>
      </c>
      <c r="N88" s="20">
        <v>735.8</v>
      </c>
      <c r="O88" s="20" t="s">
        <v>234</v>
      </c>
      <c r="P88" s="25">
        <v>3546</v>
      </c>
      <c r="Q88" s="21">
        <v>3546</v>
      </c>
      <c r="R88" s="18"/>
      <c r="S88" s="18">
        <v>150</v>
      </c>
      <c r="T88" s="20">
        <v>0</v>
      </c>
      <c r="U88" s="20"/>
      <c r="V88" s="18">
        <v>328.4</v>
      </c>
      <c r="W88" s="21">
        <v>2485</v>
      </c>
      <c r="X88" s="21" t="s">
        <v>130</v>
      </c>
      <c r="Y88" s="72">
        <v>1616.2</v>
      </c>
      <c r="Z88" s="75">
        <f t="shared" si="1"/>
        <v>3874.4</v>
      </c>
    </row>
    <row r="89" spans="1:26" x14ac:dyDescent="0.2">
      <c r="A89" s="21">
        <v>83</v>
      </c>
      <c r="B89" s="19" t="s">
        <v>97</v>
      </c>
      <c r="C89" s="23" t="s">
        <v>98</v>
      </c>
      <c r="D89" s="24" t="s">
        <v>131</v>
      </c>
      <c r="E89" s="20">
        <v>1995</v>
      </c>
      <c r="F89" s="20" t="s">
        <v>32</v>
      </c>
      <c r="G89" s="20" t="s">
        <v>19</v>
      </c>
      <c r="H89" s="20">
        <v>4</v>
      </c>
      <c r="I89" s="20">
        <v>5</v>
      </c>
      <c r="J89" s="20">
        <v>60</v>
      </c>
      <c r="K89" s="20" t="s">
        <v>20</v>
      </c>
      <c r="L89" s="20" t="s">
        <v>21</v>
      </c>
      <c r="M89" s="20">
        <v>940</v>
      </c>
      <c r="N89" s="20">
        <v>770</v>
      </c>
      <c r="O89" s="20" t="s">
        <v>234</v>
      </c>
      <c r="P89" s="25">
        <v>2787.3</v>
      </c>
      <c r="Q89" s="21">
        <v>2787.3</v>
      </c>
      <c r="R89" s="18"/>
      <c r="S89" s="18">
        <v>125</v>
      </c>
      <c r="T89" s="20">
        <v>0</v>
      </c>
      <c r="U89" s="20"/>
      <c r="V89" s="18">
        <v>359.8</v>
      </c>
      <c r="W89" s="21">
        <v>2490</v>
      </c>
      <c r="X89" s="21" t="s">
        <v>132</v>
      </c>
      <c r="Y89" s="72">
        <v>1640.2</v>
      </c>
      <c r="Z89" s="75">
        <f t="shared" si="1"/>
        <v>3147.1000000000004</v>
      </c>
    </row>
    <row r="90" spans="1:26" x14ac:dyDescent="0.2">
      <c r="A90" s="18">
        <v>84</v>
      </c>
      <c r="B90" s="19" t="s">
        <v>97</v>
      </c>
      <c r="C90" s="23" t="s">
        <v>98</v>
      </c>
      <c r="D90" s="24">
        <v>104</v>
      </c>
      <c r="E90" s="20">
        <v>1967</v>
      </c>
      <c r="F90" s="20" t="s">
        <v>18</v>
      </c>
      <c r="G90" s="20" t="s">
        <v>19</v>
      </c>
      <c r="H90" s="20">
        <v>4</v>
      </c>
      <c r="I90" s="20">
        <v>5</v>
      </c>
      <c r="J90" s="20">
        <v>77</v>
      </c>
      <c r="K90" s="20" t="s">
        <v>20</v>
      </c>
      <c r="L90" s="20" t="s">
        <v>230</v>
      </c>
      <c r="M90" s="20">
        <v>965</v>
      </c>
      <c r="N90" s="20">
        <v>633.29999999999995</v>
      </c>
      <c r="O90" s="20" t="s">
        <v>234</v>
      </c>
      <c r="P90" s="25">
        <v>3965.4</v>
      </c>
      <c r="Q90" s="27">
        <f>P90-R90</f>
        <v>3405.6000000000004</v>
      </c>
      <c r="R90" s="18">
        <v>559.79999999999995</v>
      </c>
      <c r="S90" s="18">
        <v>161</v>
      </c>
      <c r="T90" s="20">
        <v>0</v>
      </c>
      <c r="U90" s="20"/>
      <c r="V90" s="18">
        <v>332.8</v>
      </c>
      <c r="W90" s="21">
        <v>3180</v>
      </c>
      <c r="X90" s="21" t="s">
        <v>133</v>
      </c>
      <c r="Y90" s="72">
        <v>1691.6</v>
      </c>
      <c r="Z90" s="75">
        <f t="shared" si="1"/>
        <v>4298.2</v>
      </c>
    </row>
    <row r="91" spans="1:26" x14ac:dyDescent="0.2">
      <c r="A91" s="21">
        <v>85</v>
      </c>
      <c r="B91" s="19" t="s">
        <v>97</v>
      </c>
      <c r="C91" s="23" t="s">
        <v>98</v>
      </c>
      <c r="D91" s="24" t="s">
        <v>134</v>
      </c>
      <c r="E91" s="20">
        <v>1994</v>
      </c>
      <c r="F91" s="20" t="s">
        <v>18</v>
      </c>
      <c r="G91" s="20" t="s">
        <v>19</v>
      </c>
      <c r="H91" s="20">
        <v>3</v>
      </c>
      <c r="I91" s="20">
        <v>5</v>
      </c>
      <c r="J91" s="20">
        <v>60</v>
      </c>
      <c r="K91" s="20" t="s">
        <v>20</v>
      </c>
      <c r="L91" s="20" t="s">
        <v>21</v>
      </c>
      <c r="M91" s="20">
        <v>1000</v>
      </c>
      <c r="N91" s="20">
        <v>749.2</v>
      </c>
      <c r="O91" s="20" t="s">
        <v>234</v>
      </c>
      <c r="P91" s="25">
        <v>3300.2</v>
      </c>
      <c r="Q91" s="21">
        <v>3300.2</v>
      </c>
      <c r="R91" s="18"/>
      <c r="S91" s="18">
        <v>146</v>
      </c>
      <c r="T91" s="20">
        <v>0</v>
      </c>
      <c r="U91" s="20"/>
      <c r="V91" s="18">
        <v>328.4</v>
      </c>
      <c r="W91" s="21">
        <v>3320</v>
      </c>
      <c r="X91" s="21" t="s">
        <v>135</v>
      </c>
      <c r="Y91" s="72">
        <v>2402.9</v>
      </c>
      <c r="Z91" s="75">
        <f t="shared" si="1"/>
        <v>3628.6</v>
      </c>
    </row>
    <row r="92" spans="1:26" x14ac:dyDescent="0.2">
      <c r="A92" s="18">
        <v>86</v>
      </c>
      <c r="B92" s="19" t="s">
        <v>97</v>
      </c>
      <c r="C92" s="23" t="s">
        <v>98</v>
      </c>
      <c r="D92" s="24">
        <v>110</v>
      </c>
      <c r="E92" s="20">
        <v>1982</v>
      </c>
      <c r="F92" s="20" t="s">
        <v>32</v>
      </c>
      <c r="G92" s="20" t="s">
        <v>19</v>
      </c>
      <c r="H92" s="20">
        <v>2</v>
      </c>
      <c r="I92" s="20">
        <v>5</v>
      </c>
      <c r="J92" s="20">
        <v>120</v>
      </c>
      <c r="K92" s="20" t="s">
        <v>20</v>
      </c>
      <c r="L92" s="20" t="s">
        <v>230</v>
      </c>
      <c r="M92" s="20">
        <v>1040</v>
      </c>
      <c r="N92" s="20">
        <v>790</v>
      </c>
      <c r="O92" s="20" t="s">
        <v>234</v>
      </c>
      <c r="P92" s="25">
        <v>3259.89</v>
      </c>
      <c r="Q92" s="21">
        <v>3259.89</v>
      </c>
      <c r="R92" s="18"/>
      <c r="S92" s="18">
        <v>179</v>
      </c>
      <c r="T92" s="20">
        <v>0</v>
      </c>
      <c r="U92" s="20"/>
      <c r="V92" s="18">
        <v>483.5</v>
      </c>
      <c r="W92" s="21">
        <v>4367</v>
      </c>
      <c r="X92" s="21" t="s">
        <v>136</v>
      </c>
      <c r="Y92" s="72">
        <v>3403.1</v>
      </c>
      <c r="Z92" s="75">
        <f t="shared" si="1"/>
        <v>3743.39</v>
      </c>
    </row>
    <row r="93" spans="1:26" x14ac:dyDescent="0.2">
      <c r="A93" s="21">
        <v>87</v>
      </c>
      <c r="B93" s="19" t="s">
        <v>97</v>
      </c>
      <c r="C93" s="23" t="s">
        <v>98</v>
      </c>
      <c r="D93" s="24">
        <v>114</v>
      </c>
      <c r="E93" s="20">
        <v>1964</v>
      </c>
      <c r="F93" s="20" t="s">
        <v>32</v>
      </c>
      <c r="G93" s="20" t="s">
        <v>36</v>
      </c>
      <c r="H93" s="20">
        <v>3</v>
      </c>
      <c r="I93" s="20">
        <v>5</v>
      </c>
      <c r="J93" s="20">
        <v>96</v>
      </c>
      <c r="K93" s="20" t="s">
        <v>22</v>
      </c>
      <c r="L93" s="20" t="s">
        <v>21</v>
      </c>
      <c r="M93" s="20">
        <v>880</v>
      </c>
      <c r="N93" s="20">
        <v>0</v>
      </c>
      <c r="O93" s="20" t="s">
        <v>234</v>
      </c>
      <c r="P93" s="25">
        <v>2623.7</v>
      </c>
      <c r="Q93" s="27">
        <f>P93-R93</f>
        <v>2528.6999999999998</v>
      </c>
      <c r="R93" s="36">
        <v>95</v>
      </c>
      <c r="S93" s="18">
        <v>177</v>
      </c>
      <c r="T93" s="20">
        <v>0</v>
      </c>
      <c r="U93" s="20"/>
      <c r="V93" s="28">
        <v>645.1</v>
      </c>
      <c r="W93" s="21">
        <v>2901</v>
      </c>
      <c r="X93" s="21" t="s">
        <v>137</v>
      </c>
      <c r="Y93" s="72">
        <v>2094.1</v>
      </c>
      <c r="Z93" s="75">
        <f t="shared" si="1"/>
        <v>3268.7999999999997</v>
      </c>
    </row>
    <row r="94" spans="1:26" x14ac:dyDescent="0.2">
      <c r="A94" s="18">
        <v>88</v>
      </c>
      <c r="B94" s="19" t="s">
        <v>97</v>
      </c>
      <c r="C94" s="23" t="s">
        <v>98</v>
      </c>
      <c r="D94" s="24">
        <v>116</v>
      </c>
      <c r="E94" s="20">
        <v>1966</v>
      </c>
      <c r="F94" s="20" t="s">
        <v>32</v>
      </c>
      <c r="G94" s="20" t="s">
        <v>36</v>
      </c>
      <c r="H94" s="20">
        <v>4</v>
      </c>
      <c r="I94" s="20">
        <v>5</v>
      </c>
      <c r="J94" s="20">
        <v>78</v>
      </c>
      <c r="K94" s="20" t="s">
        <v>20</v>
      </c>
      <c r="L94" s="20" t="s">
        <v>21</v>
      </c>
      <c r="M94" s="20">
        <v>1100</v>
      </c>
      <c r="N94" s="20">
        <v>0</v>
      </c>
      <c r="O94" s="20" t="s">
        <v>234</v>
      </c>
      <c r="P94" s="25">
        <v>3181.2</v>
      </c>
      <c r="Q94" s="27">
        <f>P94-R94</f>
        <v>3105.7</v>
      </c>
      <c r="R94" s="18">
        <v>75.5</v>
      </c>
      <c r="S94" s="18">
        <v>118</v>
      </c>
      <c r="T94" s="20">
        <v>0</v>
      </c>
      <c r="U94" s="20"/>
      <c r="V94" s="18">
        <v>284.60000000000002</v>
      </c>
      <c r="W94" s="21">
        <v>2258</v>
      </c>
      <c r="X94" s="21" t="s">
        <v>138</v>
      </c>
      <c r="Y94" s="72">
        <v>1370</v>
      </c>
      <c r="Z94" s="75">
        <f t="shared" si="1"/>
        <v>3465.7999999999997</v>
      </c>
    </row>
    <row r="95" spans="1:26" x14ac:dyDescent="0.2">
      <c r="A95" s="21">
        <v>89</v>
      </c>
      <c r="B95" s="19" t="s">
        <v>97</v>
      </c>
      <c r="C95" s="23" t="s">
        <v>98</v>
      </c>
      <c r="D95" s="24">
        <v>120</v>
      </c>
      <c r="E95" s="20">
        <v>1963</v>
      </c>
      <c r="F95" s="20" t="s">
        <v>32</v>
      </c>
      <c r="G95" s="20" t="s">
        <v>36</v>
      </c>
      <c r="H95" s="20">
        <v>4</v>
      </c>
      <c r="I95" s="20">
        <v>5</v>
      </c>
      <c r="J95" s="20">
        <v>78</v>
      </c>
      <c r="K95" s="20" t="s">
        <v>20</v>
      </c>
      <c r="L95" s="20" t="s">
        <v>21</v>
      </c>
      <c r="M95" s="20">
        <v>1100</v>
      </c>
      <c r="N95" s="20">
        <v>0</v>
      </c>
      <c r="O95" s="20" t="s">
        <v>234</v>
      </c>
      <c r="P95" s="25">
        <v>3175.86</v>
      </c>
      <c r="Q95" s="27">
        <f>P95-R95</f>
        <v>3102.6600000000003</v>
      </c>
      <c r="R95" s="18">
        <v>73.2</v>
      </c>
      <c r="S95" s="18">
        <v>134</v>
      </c>
      <c r="T95" s="20">
        <v>0</v>
      </c>
      <c r="U95" s="20"/>
      <c r="V95" s="18">
        <v>365.6</v>
      </c>
      <c r="W95" s="21">
        <v>2542</v>
      </c>
      <c r="X95" s="21" t="s">
        <v>139</v>
      </c>
      <c r="Y95" s="72">
        <v>1659.3</v>
      </c>
      <c r="Z95" s="75">
        <f t="shared" si="1"/>
        <v>3541.46</v>
      </c>
    </row>
    <row r="96" spans="1:26" x14ac:dyDescent="0.2">
      <c r="A96" s="18">
        <v>90</v>
      </c>
      <c r="B96" s="19" t="s">
        <v>97</v>
      </c>
      <c r="C96" s="23" t="s">
        <v>140</v>
      </c>
      <c r="D96" s="24">
        <v>4</v>
      </c>
      <c r="E96" s="20">
        <v>1978</v>
      </c>
      <c r="F96" s="20" t="s">
        <v>18</v>
      </c>
      <c r="G96" s="20" t="s">
        <v>19</v>
      </c>
      <c r="H96" s="20">
        <v>6</v>
      </c>
      <c r="I96" s="20">
        <v>5</v>
      </c>
      <c r="J96" s="20">
        <v>90</v>
      </c>
      <c r="K96" s="20" t="s">
        <v>20</v>
      </c>
      <c r="L96" s="20" t="s">
        <v>230</v>
      </c>
      <c r="M96" s="20">
        <v>1150</v>
      </c>
      <c r="N96" s="20">
        <v>966.2</v>
      </c>
      <c r="O96" s="20" t="s">
        <v>234</v>
      </c>
      <c r="P96" s="25">
        <v>4359.8100000000004</v>
      </c>
      <c r="Q96" s="21">
        <v>4359.8100000000004</v>
      </c>
      <c r="R96" s="18"/>
      <c r="S96" s="18">
        <v>222</v>
      </c>
      <c r="T96" s="20">
        <v>0</v>
      </c>
      <c r="U96" s="20"/>
      <c r="V96" s="18">
        <v>428.9</v>
      </c>
      <c r="W96" s="21">
        <v>4519</v>
      </c>
      <c r="X96" s="21"/>
      <c r="Y96" s="72">
        <v>3452.7</v>
      </c>
      <c r="Z96" s="75">
        <f t="shared" si="1"/>
        <v>4788.71</v>
      </c>
    </row>
    <row r="97" spans="1:26" x14ac:dyDescent="0.2">
      <c r="A97" s="21">
        <v>91</v>
      </c>
      <c r="B97" s="19" t="s">
        <v>97</v>
      </c>
      <c r="C97" s="23" t="s">
        <v>140</v>
      </c>
      <c r="D97" s="24" t="s">
        <v>141</v>
      </c>
      <c r="E97" s="20">
        <v>1971</v>
      </c>
      <c r="F97" s="20" t="s">
        <v>18</v>
      </c>
      <c r="G97" s="20" t="s">
        <v>19</v>
      </c>
      <c r="H97" s="20">
        <v>6</v>
      </c>
      <c r="I97" s="20">
        <v>5</v>
      </c>
      <c r="J97" s="20">
        <v>90</v>
      </c>
      <c r="K97" s="20" t="s">
        <v>20</v>
      </c>
      <c r="L97" s="20" t="s">
        <v>230</v>
      </c>
      <c r="M97" s="20">
        <v>1060</v>
      </c>
      <c r="N97" s="20">
        <v>839.5</v>
      </c>
      <c r="O97" s="20" t="s">
        <v>234</v>
      </c>
      <c r="P97" s="25">
        <v>3865.9</v>
      </c>
      <c r="Q97" s="21">
        <v>3865.9</v>
      </c>
      <c r="R97" s="18"/>
      <c r="S97" s="18">
        <v>163</v>
      </c>
      <c r="T97" s="20">
        <v>0</v>
      </c>
      <c r="U97" s="20"/>
      <c r="V97" s="18">
        <v>486.3</v>
      </c>
      <c r="W97" s="21">
        <v>4302</v>
      </c>
      <c r="X97" s="21"/>
      <c r="Y97" s="72">
        <v>3324.4</v>
      </c>
      <c r="Z97" s="75">
        <f t="shared" si="1"/>
        <v>4352.2</v>
      </c>
    </row>
    <row r="98" spans="1:26" x14ac:dyDescent="0.2">
      <c r="A98" s="18">
        <v>92</v>
      </c>
      <c r="B98" s="19" t="s">
        <v>97</v>
      </c>
      <c r="C98" s="23" t="s">
        <v>140</v>
      </c>
      <c r="D98" s="24" t="s">
        <v>142</v>
      </c>
      <c r="E98" s="20">
        <v>1976</v>
      </c>
      <c r="F98" s="20" t="s">
        <v>18</v>
      </c>
      <c r="G98" s="20" t="s">
        <v>19</v>
      </c>
      <c r="H98" s="20">
        <v>4</v>
      </c>
      <c r="I98" s="20">
        <v>5</v>
      </c>
      <c r="J98" s="20">
        <v>60</v>
      </c>
      <c r="K98" s="20" t="s">
        <v>20</v>
      </c>
      <c r="L98" s="20" t="s">
        <v>230</v>
      </c>
      <c r="M98" s="20">
        <v>830</v>
      </c>
      <c r="N98" s="20">
        <v>667.6</v>
      </c>
      <c r="O98" s="20" t="s">
        <v>234</v>
      </c>
      <c r="P98" s="25">
        <v>3103.4</v>
      </c>
      <c r="Q98" s="21">
        <v>3103.4</v>
      </c>
      <c r="R98" s="18"/>
      <c r="S98" s="18">
        <v>174</v>
      </c>
      <c r="T98" s="20">
        <v>0</v>
      </c>
      <c r="U98" s="20"/>
      <c r="V98" s="18">
        <v>312.8</v>
      </c>
      <c r="W98" s="21">
        <v>2792</v>
      </c>
      <c r="X98" s="21"/>
      <c r="Y98" s="72">
        <v>2025.6</v>
      </c>
      <c r="Z98" s="75">
        <f t="shared" si="1"/>
        <v>3416.2000000000003</v>
      </c>
    </row>
    <row r="99" spans="1:26" x14ac:dyDescent="0.2">
      <c r="A99" s="21">
        <v>93</v>
      </c>
      <c r="B99" s="19" t="s">
        <v>97</v>
      </c>
      <c r="C99" s="23" t="s">
        <v>140</v>
      </c>
      <c r="D99" s="24" t="s">
        <v>143</v>
      </c>
      <c r="E99" s="20">
        <v>1973</v>
      </c>
      <c r="F99" s="20" t="s">
        <v>18</v>
      </c>
      <c r="G99" s="20" t="s">
        <v>19</v>
      </c>
      <c r="H99" s="20">
        <v>8</v>
      </c>
      <c r="I99" s="20">
        <v>5</v>
      </c>
      <c r="J99" s="20">
        <v>119</v>
      </c>
      <c r="K99" s="20" t="s">
        <v>20</v>
      </c>
      <c r="L99" s="20" t="s">
        <v>230</v>
      </c>
      <c r="M99" s="20">
        <v>1550</v>
      </c>
      <c r="N99" s="20">
        <v>1238.8</v>
      </c>
      <c r="O99" s="20" t="s">
        <v>234</v>
      </c>
      <c r="P99" s="25">
        <v>5759.08</v>
      </c>
      <c r="Q99" s="21">
        <v>5759.08</v>
      </c>
      <c r="R99" s="18"/>
      <c r="S99" s="18">
        <v>267</v>
      </c>
      <c r="T99" s="20">
        <v>0</v>
      </c>
      <c r="U99" s="20"/>
      <c r="V99" s="18">
        <v>645.4</v>
      </c>
      <c r="W99" s="21">
        <v>6420</v>
      </c>
      <c r="X99" s="21"/>
      <c r="Y99" s="72">
        <v>4991</v>
      </c>
      <c r="Z99" s="75">
        <f t="shared" si="1"/>
        <v>6404.48</v>
      </c>
    </row>
    <row r="100" spans="1:26" x14ac:dyDescent="0.2">
      <c r="A100" s="18">
        <v>94</v>
      </c>
      <c r="B100" s="19" t="s">
        <v>97</v>
      </c>
      <c r="C100" s="23" t="s">
        <v>140</v>
      </c>
      <c r="D100" s="24">
        <v>6</v>
      </c>
      <c r="E100" s="20">
        <v>1974</v>
      </c>
      <c r="F100" s="20" t="s">
        <v>18</v>
      </c>
      <c r="G100" s="20" t="s">
        <v>19</v>
      </c>
      <c r="H100" s="20">
        <v>6</v>
      </c>
      <c r="I100" s="20">
        <v>5</v>
      </c>
      <c r="J100" s="20">
        <v>89</v>
      </c>
      <c r="K100" s="20" t="s">
        <v>20</v>
      </c>
      <c r="L100" s="20" t="s">
        <v>230</v>
      </c>
      <c r="M100" s="20">
        <v>1200</v>
      </c>
      <c r="N100" s="20">
        <v>969.3</v>
      </c>
      <c r="O100" s="20" t="s">
        <v>234</v>
      </c>
      <c r="P100" s="25">
        <v>4428.3</v>
      </c>
      <c r="Q100" s="21">
        <v>4428.3</v>
      </c>
      <c r="R100" s="18"/>
      <c r="S100" s="18">
        <v>209</v>
      </c>
      <c r="T100" s="20">
        <v>0</v>
      </c>
      <c r="U100" s="20"/>
      <c r="V100" s="18">
        <v>491.3</v>
      </c>
      <c r="W100" s="21">
        <v>3961</v>
      </c>
      <c r="X100" s="21"/>
      <c r="Y100" s="72">
        <v>2860.8</v>
      </c>
      <c r="Z100" s="75">
        <f t="shared" si="1"/>
        <v>4919.6000000000004</v>
      </c>
    </row>
    <row r="101" spans="1:26" x14ac:dyDescent="0.2">
      <c r="A101" s="21">
        <v>95</v>
      </c>
      <c r="B101" s="19" t="s">
        <v>97</v>
      </c>
      <c r="C101" s="23" t="s">
        <v>140</v>
      </c>
      <c r="D101" s="24" t="s">
        <v>144</v>
      </c>
      <c r="E101" s="20">
        <v>1972</v>
      </c>
      <c r="F101" s="20" t="s">
        <v>18</v>
      </c>
      <c r="G101" s="20" t="s">
        <v>19</v>
      </c>
      <c r="H101" s="20">
        <v>6</v>
      </c>
      <c r="I101" s="20">
        <v>5</v>
      </c>
      <c r="J101" s="20">
        <v>90</v>
      </c>
      <c r="K101" s="20" t="s">
        <v>20</v>
      </c>
      <c r="L101" s="20" t="s">
        <v>230</v>
      </c>
      <c r="M101" s="20">
        <v>1060</v>
      </c>
      <c r="N101" s="20">
        <v>866.7</v>
      </c>
      <c r="O101" s="20" t="s">
        <v>234</v>
      </c>
      <c r="P101" s="25">
        <v>3866.9</v>
      </c>
      <c r="Q101" s="21">
        <v>3866.9</v>
      </c>
      <c r="R101" s="18"/>
      <c r="S101" s="18">
        <v>165</v>
      </c>
      <c r="T101" s="20">
        <v>0</v>
      </c>
      <c r="U101" s="20"/>
      <c r="V101" s="18">
        <v>491.3</v>
      </c>
      <c r="W101" s="21">
        <v>3455</v>
      </c>
      <c r="X101" s="21"/>
      <c r="Y101" s="72">
        <v>2470.1999999999998</v>
      </c>
      <c r="Z101" s="75">
        <f t="shared" si="1"/>
        <v>4358.2</v>
      </c>
    </row>
    <row r="102" spans="1:26" x14ac:dyDescent="0.2">
      <c r="A102" s="18">
        <v>96</v>
      </c>
      <c r="B102" s="19" t="s">
        <v>97</v>
      </c>
      <c r="C102" s="23" t="s">
        <v>140</v>
      </c>
      <c r="D102" s="24" t="s">
        <v>145</v>
      </c>
      <c r="E102" s="20">
        <v>1973</v>
      </c>
      <c r="F102" s="20" t="s">
        <v>18</v>
      </c>
      <c r="G102" s="20" t="s">
        <v>19</v>
      </c>
      <c r="H102" s="20">
        <v>6</v>
      </c>
      <c r="I102" s="20">
        <v>5</v>
      </c>
      <c r="J102" s="20">
        <v>90</v>
      </c>
      <c r="K102" s="20" t="s">
        <v>20</v>
      </c>
      <c r="L102" s="20" t="s">
        <v>230</v>
      </c>
      <c r="M102" s="20">
        <v>1070</v>
      </c>
      <c r="N102" s="20">
        <v>866.9</v>
      </c>
      <c r="O102" s="20" t="s">
        <v>234</v>
      </c>
      <c r="P102" s="25">
        <v>3949.3</v>
      </c>
      <c r="Q102" s="21">
        <v>3949.3</v>
      </c>
      <c r="R102" s="18"/>
      <c r="S102" s="18">
        <v>169</v>
      </c>
      <c r="T102" s="20">
        <v>0</v>
      </c>
      <c r="U102" s="20"/>
      <c r="V102" s="18">
        <v>491.3</v>
      </c>
      <c r="W102" s="21">
        <v>3558</v>
      </c>
      <c r="X102" s="21"/>
      <c r="Y102" s="72">
        <v>2571.1</v>
      </c>
      <c r="Z102" s="75">
        <f t="shared" si="1"/>
        <v>4440.6000000000004</v>
      </c>
    </row>
    <row r="103" spans="1:26" x14ac:dyDescent="0.2">
      <c r="A103" s="21">
        <v>97</v>
      </c>
      <c r="B103" s="19" t="s">
        <v>97</v>
      </c>
      <c r="C103" s="23" t="s">
        <v>140</v>
      </c>
      <c r="D103" s="24" t="s">
        <v>146</v>
      </c>
      <c r="E103" s="20">
        <v>1990</v>
      </c>
      <c r="F103" s="20" t="s">
        <v>18</v>
      </c>
      <c r="G103" s="20" t="s">
        <v>19</v>
      </c>
      <c r="H103" s="20">
        <v>3</v>
      </c>
      <c r="I103" s="20">
        <v>5</v>
      </c>
      <c r="J103" s="20">
        <v>60</v>
      </c>
      <c r="K103" s="20" t="s">
        <v>20</v>
      </c>
      <c r="L103" s="20" t="s">
        <v>21</v>
      </c>
      <c r="M103" s="20">
        <v>1000</v>
      </c>
      <c r="N103" s="20">
        <v>750</v>
      </c>
      <c r="O103" s="20" t="s">
        <v>234</v>
      </c>
      <c r="P103" s="25">
        <v>3297.17</v>
      </c>
      <c r="Q103" s="21">
        <v>3297.17</v>
      </c>
      <c r="R103" s="18"/>
      <c r="S103" s="18">
        <v>158</v>
      </c>
      <c r="T103" s="20">
        <v>0</v>
      </c>
      <c r="U103" s="20"/>
      <c r="V103" s="18">
        <v>395.9</v>
      </c>
      <c r="W103" s="21">
        <v>3305</v>
      </c>
      <c r="X103" s="21"/>
      <c r="Y103" s="72">
        <v>2436.6</v>
      </c>
      <c r="Z103" s="75">
        <f t="shared" si="1"/>
        <v>3693.07</v>
      </c>
    </row>
    <row r="104" spans="1:26" x14ac:dyDescent="0.2">
      <c r="A104" s="18">
        <v>98</v>
      </c>
      <c r="B104" s="19" t="s">
        <v>97</v>
      </c>
      <c r="C104" s="23" t="s">
        <v>140</v>
      </c>
      <c r="D104" s="24">
        <v>8</v>
      </c>
      <c r="E104" s="20">
        <v>1973</v>
      </c>
      <c r="F104" s="20" t="s">
        <v>32</v>
      </c>
      <c r="G104" s="20" t="s">
        <v>19</v>
      </c>
      <c r="H104" s="20">
        <v>6</v>
      </c>
      <c r="I104" s="20">
        <v>5</v>
      </c>
      <c r="J104" s="20">
        <v>100</v>
      </c>
      <c r="K104" s="20" t="s">
        <v>20</v>
      </c>
      <c r="L104" s="20" t="s">
        <v>230</v>
      </c>
      <c r="M104" s="20">
        <v>1360</v>
      </c>
      <c r="N104" s="20">
        <v>1036.5</v>
      </c>
      <c r="O104" s="20" t="s">
        <v>234</v>
      </c>
      <c r="P104" s="25">
        <v>4555.8</v>
      </c>
      <c r="Q104" s="21">
        <v>4555.8</v>
      </c>
      <c r="R104" s="18"/>
      <c r="S104" s="18">
        <v>222</v>
      </c>
      <c r="T104" s="20">
        <v>0</v>
      </c>
      <c r="U104" s="20"/>
      <c r="V104" s="18">
        <v>401.3</v>
      </c>
      <c r="W104" s="21">
        <v>4444</v>
      </c>
      <c r="X104" s="21" t="s">
        <v>147</v>
      </c>
      <c r="Y104" s="72">
        <v>3163.1000000000004</v>
      </c>
      <c r="Z104" s="75">
        <f t="shared" si="1"/>
        <v>4957.1000000000004</v>
      </c>
    </row>
    <row r="105" spans="1:26" x14ac:dyDescent="0.2">
      <c r="A105" s="21">
        <v>99</v>
      </c>
      <c r="B105" s="19" t="s">
        <v>97</v>
      </c>
      <c r="C105" s="23" t="s">
        <v>140</v>
      </c>
      <c r="D105" s="24" t="s">
        <v>51</v>
      </c>
      <c r="E105" s="20">
        <v>1970</v>
      </c>
      <c r="F105" s="20" t="s">
        <v>18</v>
      </c>
      <c r="G105" s="20" t="s">
        <v>19</v>
      </c>
      <c r="H105" s="20">
        <v>4</v>
      </c>
      <c r="I105" s="20">
        <v>5</v>
      </c>
      <c r="J105" s="20">
        <v>80</v>
      </c>
      <c r="K105" s="20" t="s">
        <v>20</v>
      </c>
      <c r="L105" s="20" t="s">
        <v>230</v>
      </c>
      <c r="M105" s="20">
        <v>960</v>
      </c>
      <c r="N105" s="20">
        <v>770.8</v>
      </c>
      <c r="O105" s="20" t="s">
        <v>234</v>
      </c>
      <c r="P105" s="25">
        <v>3588.18</v>
      </c>
      <c r="Q105" s="21">
        <v>3588.18</v>
      </c>
      <c r="R105" s="18"/>
      <c r="S105" s="18">
        <v>174</v>
      </c>
      <c r="T105" s="20">
        <v>0</v>
      </c>
      <c r="U105" s="20"/>
      <c r="V105" s="18">
        <v>312.3</v>
      </c>
      <c r="W105" s="21">
        <v>3392</v>
      </c>
      <c r="X105" s="21"/>
      <c r="Y105" s="72">
        <v>2503.9</v>
      </c>
      <c r="Z105" s="75">
        <f t="shared" si="1"/>
        <v>3900.48</v>
      </c>
    </row>
    <row r="106" spans="1:26" x14ac:dyDescent="0.2">
      <c r="A106" s="18">
        <v>100</v>
      </c>
      <c r="B106" s="19" t="s">
        <v>97</v>
      </c>
      <c r="C106" s="23" t="s">
        <v>140</v>
      </c>
      <c r="D106" s="24" t="s">
        <v>148</v>
      </c>
      <c r="E106" s="20">
        <v>1975</v>
      </c>
      <c r="F106" s="20" t="s">
        <v>32</v>
      </c>
      <c r="G106" s="20" t="s">
        <v>19</v>
      </c>
      <c r="H106" s="20">
        <v>4</v>
      </c>
      <c r="I106" s="20">
        <v>5</v>
      </c>
      <c r="J106" s="20">
        <v>70</v>
      </c>
      <c r="K106" s="20" t="s">
        <v>20</v>
      </c>
      <c r="L106" s="20" t="s">
        <v>230</v>
      </c>
      <c r="M106" s="20">
        <v>1020</v>
      </c>
      <c r="N106" s="20">
        <v>768.4</v>
      </c>
      <c r="O106" s="20" t="s">
        <v>234</v>
      </c>
      <c r="P106" s="25">
        <v>3395.29</v>
      </c>
      <c r="Q106" s="21">
        <v>3395.29</v>
      </c>
      <c r="R106" s="18"/>
      <c r="S106" s="18">
        <v>146</v>
      </c>
      <c r="T106" s="20">
        <v>0</v>
      </c>
      <c r="U106" s="20"/>
      <c r="V106" s="28">
        <v>272</v>
      </c>
      <c r="W106" s="21">
        <v>3099</v>
      </c>
      <c r="X106" s="21" t="s">
        <v>149</v>
      </c>
      <c r="Y106" s="72">
        <v>2168.6999999999998</v>
      </c>
      <c r="Z106" s="75">
        <f t="shared" si="1"/>
        <v>3667.29</v>
      </c>
    </row>
    <row r="107" spans="1:26" x14ac:dyDescent="0.2">
      <c r="A107" s="21">
        <v>101</v>
      </c>
      <c r="B107" s="19" t="s">
        <v>97</v>
      </c>
      <c r="C107" s="23" t="s">
        <v>140</v>
      </c>
      <c r="D107" s="24" t="s">
        <v>37</v>
      </c>
      <c r="E107" s="20">
        <v>1974</v>
      </c>
      <c r="F107" s="20" t="s">
        <v>18</v>
      </c>
      <c r="G107" s="20" t="s">
        <v>19</v>
      </c>
      <c r="H107" s="20">
        <v>4</v>
      </c>
      <c r="I107" s="20">
        <v>5</v>
      </c>
      <c r="J107" s="20">
        <v>60</v>
      </c>
      <c r="K107" s="20" t="s">
        <v>20</v>
      </c>
      <c r="L107" s="20" t="s">
        <v>230</v>
      </c>
      <c r="M107" s="20">
        <v>860</v>
      </c>
      <c r="N107" s="20">
        <v>659.7</v>
      </c>
      <c r="O107" s="20" t="s">
        <v>234</v>
      </c>
      <c r="P107" s="25">
        <v>3078.3</v>
      </c>
      <c r="Q107" s="21">
        <v>3078.3</v>
      </c>
      <c r="R107" s="18"/>
      <c r="S107" s="18">
        <v>139</v>
      </c>
      <c r="T107" s="20">
        <v>0</v>
      </c>
      <c r="U107" s="20"/>
      <c r="V107" s="18">
        <v>348.2</v>
      </c>
      <c r="W107" s="21">
        <v>1447</v>
      </c>
      <c r="X107" s="21" t="s">
        <v>150</v>
      </c>
      <c r="Y107" s="72">
        <v>650.20000000000005</v>
      </c>
      <c r="Z107" s="75">
        <f t="shared" si="1"/>
        <v>3426.5</v>
      </c>
    </row>
    <row r="108" spans="1:26" x14ac:dyDescent="0.2">
      <c r="A108" s="18">
        <v>102</v>
      </c>
      <c r="B108" s="19" t="s">
        <v>97</v>
      </c>
      <c r="C108" s="23" t="s">
        <v>140</v>
      </c>
      <c r="D108" s="24" t="s">
        <v>75</v>
      </c>
      <c r="E108" s="20">
        <v>1967</v>
      </c>
      <c r="F108" s="20" t="s">
        <v>18</v>
      </c>
      <c r="G108" s="20" t="s">
        <v>19</v>
      </c>
      <c r="H108" s="20">
        <v>3</v>
      </c>
      <c r="I108" s="20">
        <v>5</v>
      </c>
      <c r="J108" s="20">
        <v>60</v>
      </c>
      <c r="K108" s="20" t="s">
        <v>20</v>
      </c>
      <c r="L108" s="20" t="s">
        <v>230</v>
      </c>
      <c r="M108" s="20">
        <v>710</v>
      </c>
      <c r="N108" s="20">
        <v>512.1</v>
      </c>
      <c r="O108" s="20" t="s">
        <v>234</v>
      </c>
      <c r="P108" s="25">
        <v>2599.69</v>
      </c>
      <c r="Q108" s="21">
        <v>2599.69</v>
      </c>
      <c r="R108" s="18"/>
      <c r="S108" s="18">
        <v>121</v>
      </c>
      <c r="T108" s="20">
        <v>0</v>
      </c>
      <c r="U108" s="20"/>
      <c r="V108" s="18">
        <v>253.7</v>
      </c>
      <c r="W108" s="21">
        <v>1455</v>
      </c>
      <c r="X108" s="21" t="s">
        <v>151</v>
      </c>
      <c r="Y108" s="72">
        <v>791.8</v>
      </c>
      <c r="Z108" s="75">
        <f t="shared" si="1"/>
        <v>2853.39</v>
      </c>
    </row>
    <row r="109" spans="1:26" x14ac:dyDescent="0.2">
      <c r="A109" s="21">
        <v>103</v>
      </c>
      <c r="B109" s="19" t="s">
        <v>97</v>
      </c>
      <c r="C109" s="23" t="s">
        <v>140</v>
      </c>
      <c r="D109" s="24" t="s">
        <v>152</v>
      </c>
      <c r="E109" s="20">
        <v>1971</v>
      </c>
      <c r="F109" s="20" t="s">
        <v>32</v>
      </c>
      <c r="G109" s="20" t="s">
        <v>19</v>
      </c>
      <c r="H109" s="20">
        <v>4</v>
      </c>
      <c r="I109" s="20">
        <v>5</v>
      </c>
      <c r="J109" s="20">
        <v>69</v>
      </c>
      <c r="K109" s="20" t="s">
        <v>20</v>
      </c>
      <c r="L109" s="20" t="s">
        <v>230</v>
      </c>
      <c r="M109" s="20">
        <v>1020</v>
      </c>
      <c r="N109" s="20">
        <v>750</v>
      </c>
      <c r="O109" s="20" t="s">
        <v>234</v>
      </c>
      <c r="P109" s="25">
        <v>3394.6</v>
      </c>
      <c r="Q109" s="27">
        <f>P109-R109</f>
        <v>3333.5</v>
      </c>
      <c r="R109" s="18">
        <v>61.1</v>
      </c>
      <c r="S109" s="18">
        <v>154</v>
      </c>
      <c r="T109" s="20">
        <v>0</v>
      </c>
      <c r="U109" s="20"/>
      <c r="V109" s="18">
        <v>332.3</v>
      </c>
      <c r="W109" s="21">
        <v>2033</v>
      </c>
      <c r="X109" s="21" t="s">
        <v>153</v>
      </c>
      <c r="Y109" s="72">
        <v>1095.2</v>
      </c>
      <c r="Z109" s="75">
        <f t="shared" si="1"/>
        <v>3726.9</v>
      </c>
    </row>
    <row r="110" spans="1:26" x14ac:dyDescent="0.2">
      <c r="A110" s="18">
        <v>104</v>
      </c>
      <c r="B110" s="19" t="s">
        <v>97</v>
      </c>
      <c r="C110" s="23" t="s">
        <v>140</v>
      </c>
      <c r="D110" s="24">
        <v>40</v>
      </c>
      <c r="E110" s="20">
        <v>1978</v>
      </c>
      <c r="F110" s="20" t="s">
        <v>18</v>
      </c>
      <c r="G110" s="20" t="s">
        <v>19</v>
      </c>
      <c r="H110" s="20">
        <v>6</v>
      </c>
      <c r="I110" s="20">
        <v>5</v>
      </c>
      <c r="J110" s="20">
        <v>90</v>
      </c>
      <c r="K110" s="20" t="s">
        <v>20</v>
      </c>
      <c r="L110" s="20" t="s">
        <v>230</v>
      </c>
      <c r="M110" s="20">
        <v>1060</v>
      </c>
      <c r="N110" s="20">
        <v>832.9</v>
      </c>
      <c r="O110" s="20" t="s">
        <v>234</v>
      </c>
      <c r="P110" s="25">
        <v>3934.16</v>
      </c>
      <c r="Q110" s="21">
        <v>3934.16</v>
      </c>
      <c r="R110" s="18"/>
      <c r="S110" s="18">
        <v>195</v>
      </c>
      <c r="T110" s="20">
        <v>0</v>
      </c>
      <c r="U110" s="20"/>
      <c r="V110" s="18">
        <v>490.2</v>
      </c>
      <c r="W110" s="21">
        <v>2714</v>
      </c>
      <c r="X110" s="21" t="s">
        <v>154</v>
      </c>
      <c r="Y110" s="72">
        <v>1712.2</v>
      </c>
      <c r="Z110" s="75">
        <f t="shared" si="1"/>
        <v>4424.3599999999997</v>
      </c>
    </row>
    <row r="111" spans="1:26" x14ac:dyDescent="0.2">
      <c r="A111" s="21">
        <v>105</v>
      </c>
      <c r="B111" s="19" t="s">
        <v>97</v>
      </c>
      <c r="C111" s="23" t="s">
        <v>140</v>
      </c>
      <c r="D111" s="24" t="s">
        <v>155</v>
      </c>
      <c r="E111" s="20">
        <v>1967</v>
      </c>
      <c r="F111" s="20" t="s">
        <v>32</v>
      </c>
      <c r="G111" s="20" t="s">
        <v>36</v>
      </c>
      <c r="H111" s="20">
        <v>4</v>
      </c>
      <c r="I111" s="20">
        <v>5</v>
      </c>
      <c r="J111" s="20">
        <v>80</v>
      </c>
      <c r="K111" s="20" t="s">
        <v>20</v>
      </c>
      <c r="L111" s="20" t="s">
        <v>230</v>
      </c>
      <c r="M111" s="20">
        <v>1100</v>
      </c>
      <c r="N111" s="20">
        <v>540</v>
      </c>
      <c r="O111" s="20" t="s">
        <v>234</v>
      </c>
      <c r="P111" s="25">
        <v>2871.4</v>
      </c>
      <c r="Q111" s="21">
        <v>2871.4</v>
      </c>
      <c r="R111" s="18"/>
      <c r="S111" s="18">
        <v>115</v>
      </c>
      <c r="T111" s="20">
        <v>0</v>
      </c>
      <c r="U111" s="20"/>
      <c r="V111" s="18">
        <v>297.5</v>
      </c>
      <c r="W111" s="21">
        <v>2055</v>
      </c>
      <c r="X111" s="21" t="s">
        <v>156</v>
      </c>
      <c r="Y111" s="72">
        <v>1222.3</v>
      </c>
      <c r="Z111" s="75">
        <f t="shared" si="1"/>
        <v>3168.9</v>
      </c>
    </row>
    <row r="112" spans="1:26" x14ac:dyDescent="0.2">
      <c r="A112" s="18">
        <v>106</v>
      </c>
      <c r="B112" s="19" t="s">
        <v>97</v>
      </c>
      <c r="C112" s="23" t="s">
        <v>140</v>
      </c>
      <c r="D112" s="24" t="s">
        <v>157</v>
      </c>
      <c r="E112" s="20">
        <v>1968</v>
      </c>
      <c r="F112" s="20" t="s">
        <v>32</v>
      </c>
      <c r="G112" s="20" t="s">
        <v>36</v>
      </c>
      <c r="H112" s="20">
        <v>4</v>
      </c>
      <c r="I112" s="20">
        <v>5</v>
      </c>
      <c r="J112" s="20">
        <v>80</v>
      </c>
      <c r="K112" s="20" t="s">
        <v>20</v>
      </c>
      <c r="L112" s="20" t="s">
        <v>230</v>
      </c>
      <c r="M112" s="20">
        <v>1100</v>
      </c>
      <c r="N112" s="20">
        <v>536.29999999999995</v>
      </c>
      <c r="O112" s="20" t="s">
        <v>234</v>
      </c>
      <c r="P112" s="25">
        <v>2842.99</v>
      </c>
      <c r="Q112" s="21">
        <v>2842.99</v>
      </c>
      <c r="R112" s="18">
        <v>0</v>
      </c>
      <c r="S112" s="18">
        <v>115</v>
      </c>
      <c r="T112" s="20">
        <v>0</v>
      </c>
      <c r="U112" s="20"/>
      <c r="V112" s="18">
        <v>237.6</v>
      </c>
      <c r="W112" s="21">
        <v>2251</v>
      </c>
      <c r="X112" s="21" t="s">
        <v>158</v>
      </c>
      <c r="Y112" s="72">
        <v>1409.8</v>
      </c>
      <c r="Z112" s="75">
        <f t="shared" si="1"/>
        <v>3080.5899999999997</v>
      </c>
    </row>
    <row r="113" spans="1:26" x14ac:dyDescent="0.2">
      <c r="A113" s="21">
        <v>107</v>
      </c>
      <c r="B113" s="19" t="s">
        <v>97</v>
      </c>
      <c r="C113" s="23" t="s">
        <v>140</v>
      </c>
      <c r="D113" s="24" t="s">
        <v>159</v>
      </c>
      <c r="E113" s="20">
        <v>1967</v>
      </c>
      <c r="F113" s="20" t="s">
        <v>18</v>
      </c>
      <c r="G113" s="20" t="s">
        <v>19</v>
      </c>
      <c r="H113" s="20">
        <v>3</v>
      </c>
      <c r="I113" s="20">
        <v>5</v>
      </c>
      <c r="J113" s="20">
        <v>60</v>
      </c>
      <c r="K113" s="20" t="s">
        <v>20</v>
      </c>
      <c r="L113" s="20" t="s">
        <v>230</v>
      </c>
      <c r="M113" s="20">
        <v>710</v>
      </c>
      <c r="N113" s="20">
        <v>554.4</v>
      </c>
      <c r="O113" s="20" t="s">
        <v>234</v>
      </c>
      <c r="P113" s="25">
        <v>2599.38</v>
      </c>
      <c r="Q113" s="21">
        <v>2599.38</v>
      </c>
      <c r="R113" s="18"/>
      <c r="S113" s="18">
        <v>106</v>
      </c>
      <c r="T113" s="20">
        <v>0</v>
      </c>
      <c r="U113" s="20"/>
      <c r="V113" s="18">
        <v>246.1</v>
      </c>
      <c r="W113" s="21">
        <v>1747</v>
      </c>
      <c r="X113" s="21" t="s">
        <v>160</v>
      </c>
      <c r="Y113" s="72">
        <v>1089.8</v>
      </c>
      <c r="Z113" s="75">
        <f t="shared" si="1"/>
        <v>2845.48</v>
      </c>
    </row>
    <row r="114" spans="1:26" x14ac:dyDescent="0.2">
      <c r="A114" s="18">
        <v>108</v>
      </c>
      <c r="B114" s="19" t="s">
        <v>97</v>
      </c>
      <c r="C114" s="23" t="s">
        <v>140</v>
      </c>
      <c r="D114" s="24" t="s">
        <v>161</v>
      </c>
      <c r="E114" s="20">
        <v>1971</v>
      </c>
      <c r="F114" s="20" t="s">
        <v>32</v>
      </c>
      <c r="G114" s="20" t="s">
        <v>19</v>
      </c>
      <c r="H114" s="20">
        <v>4</v>
      </c>
      <c r="I114" s="20">
        <v>5</v>
      </c>
      <c r="J114" s="20">
        <v>70</v>
      </c>
      <c r="K114" s="20" t="s">
        <v>20</v>
      </c>
      <c r="L114" s="20" t="s">
        <v>230</v>
      </c>
      <c r="M114" s="20">
        <v>960</v>
      </c>
      <c r="N114" s="20">
        <v>760</v>
      </c>
      <c r="O114" s="20" t="s">
        <v>234</v>
      </c>
      <c r="P114" s="25">
        <v>3184.46</v>
      </c>
      <c r="Q114" s="21">
        <v>3184.46</v>
      </c>
      <c r="R114" s="18"/>
      <c r="S114" s="18">
        <v>126</v>
      </c>
      <c r="T114" s="20">
        <v>0</v>
      </c>
      <c r="U114" s="20"/>
      <c r="V114" s="18">
        <v>359.1</v>
      </c>
      <c r="W114" s="21">
        <v>2075</v>
      </c>
      <c r="X114" s="21" t="s">
        <v>162</v>
      </c>
      <c r="Y114" s="72">
        <v>1191.3</v>
      </c>
      <c r="Z114" s="75">
        <f t="shared" si="1"/>
        <v>3543.56</v>
      </c>
    </row>
    <row r="115" spans="1:26" x14ac:dyDescent="0.2">
      <c r="A115" s="21">
        <v>109</v>
      </c>
      <c r="B115" s="19" t="s">
        <v>97</v>
      </c>
      <c r="C115" s="23" t="s">
        <v>140</v>
      </c>
      <c r="D115" s="24" t="s">
        <v>163</v>
      </c>
      <c r="E115" s="20">
        <v>1970</v>
      </c>
      <c r="F115" s="20" t="s">
        <v>32</v>
      </c>
      <c r="G115" s="20" t="s">
        <v>19</v>
      </c>
      <c r="H115" s="20">
        <v>4</v>
      </c>
      <c r="I115" s="20">
        <v>5</v>
      </c>
      <c r="J115" s="20">
        <v>70</v>
      </c>
      <c r="K115" s="20" t="s">
        <v>20</v>
      </c>
      <c r="L115" s="20" t="s">
        <v>230</v>
      </c>
      <c r="M115" s="20">
        <v>1024.4000000000001</v>
      </c>
      <c r="N115" s="20">
        <v>750.9</v>
      </c>
      <c r="O115" s="20" t="s">
        <v>234</v>
      </c>
      <c r="P115" s="25">
        <v>3375.18</v>
      </c>
      <c r="Q115" s="21">
        <v>3375.18</v>
      </c>
      <c r="R115" s="18"/>
      <c r="S115" s="18">
        <v>154</v>
      </c>
      <c r="T115" s="20">
        <v>0</v>
      </c>
      <c r="U115" s="20"/>
      <c r="V115" s="18">
        <v>273.7</v>
      </c>
      <c r="W115" s="21">
        <v>2053</v>
      </c>
      <c r="X115" s="21" t="s">
        <v>164</v>
      </c>
      <c r="Y115" s="72">
        <v>1094.9000000000001</v>
      </c>
      <c r="Z115" s="75">
        <f t="shared" si="1"/>
        <v>3648.8799999999997</v>
      </c>
    </row>
    <row r="116" spans="1:26" x14ac:dyDescent="0.2">
      <c r="A116" s="18">
        <v>110</v>
      </c>
      <c r="B116" s="19" t="s">
        <v>97</v>
      </c>
      <c r="C116" s="23" t="s">
        <v>140</v>
      </c>
      <c r="D116" s="24">
        <v>46</v>
      </c>
      <c r="E116" s="20">
        <v>1991</v>
      </c>
      <c r="F116" s="20" t="s">
        <v>18</v>
      </c>
      <c r="G116" s="20" t="s">
        <v>19</v>
      </c>
      <c r="H116" s="20">
        <v>2</v>
      </c>
      <c r="I116" s="20">
        <v>5</v>
      </c>
      <c r="J116" s="20">
        <v>40</v>
      </c>
      <c r="K116" s="20" t="s">
        <v>20</v>
      </c>
      <c r="L116" s="20" t="s">
        <v>21</v>
      </c>
      <c r="M116" s="20">
        <v>730</v>
      </c>
      <c r="N116" s="20">
        <v>510.6</v>
      </c>
      <c r="O116" s="20" t="s">
        <v>234</v>
      </c>
      <c r="P116" s="25">
        <v>2245.4</v>
      </c>
      <c r="Q116" s="21">
        <v>2245.4</v>
      </c>
      <c r="R116" s="18"/>
      <c r="S116" s="18">
        <v>97</v>
      </c>
      <c r="T116" s="20">
        <v>0</v>
      </c>
      <c r="U116" s="20"/>
      <c r="V116" s="18">
        <v>255.4</v>
      </c>
      <c r="W116" s="21">
        <v>1421</v>
      </c>
      <c r="X116" s="21" t="s">
        <v>165</v>
      </c>
      <c r="Y116" s="72">
        <v>767.3</v>
      </c>
      <c r="Z116" s="75">
        <f t="shared" si="1"/>
        <v>2500.8000000000002</v>
      </c>
    </row>
    <row r="117" spans="1:26" x14ac:dyDescent="0.2">
      <c r="A117" s="21">
        <v>111</v>
      </c>
      <c r="B117" s="39" t="s">
        <v>97</v>
      </c>
      <c r="C117" s="23" t="s">
        <v>140</v>
      </c>
      <c r="D117" s="24" t="s">
        <v>166</v>
      </c>
      <c r="E117" s="20">
        <v>1995</v>
      </c>
      <c r="F117" s="20" t="s">
        <v>32</v>
      </c>
      <c r="G117" s="20" t="s">
        <v>19</v>
      </c>
      <c r="H117" s="20">
        <v>5</v>
      </c>
      <c r="I117" s="20">
        <v>10</v>
      </c>
      <c r="J117" s="20">
        <f>65+80+80</f>
        <v>225</v>
      </c>
      <c r="K117" s="40" t="s">
        <v>20</v>
      </c>
      <c r="L117" s="20" t="s">
        <v>21</v>
      </c>
      <c r="M117" s="20">
        <v>2400</v>
      </c>
      <c r="N117" s="20">
        <v>1643</v>
      </c>
      <c r="O117" s="20" t="s">
        <v>234</v>
      </c>
      <c r="P117" s="25">
        <v>13404.88</v>
      </c>
      <c r="Q117" s="41">
        <f>P117-R117</f>
        <v>12874.279999999999</v>
      </c>
      <c r="R117" s="42">
        <f>20.5+510.1</f>
        <v>530.6</v>
      </c>
      <c r="S117" s="18">
        <v>577</v>
      </c>
      <c r="T117" s="20">
        <v>5</v>
      </c>
      <c r="U117" s="43"/>
      <c r="V117" s="18">
        <v>1902.9999999999998</v>
      </c>
      <c r="W117" s="21">
        <v>6208</v>
      </c>
      <c r="X117" s="21" t="s">
        <v>167</v>
      </c>
      <c r="Y117" s="72">
        <v>4052</v>
      </c>
      <c r="Z117" s="75">
        <f t="shared" si="1"/>
        <v>15307.88</v>
      </c>
    </row>
    <row r="118" spans="1:26" x14ac:dyDescent="0.2">
      <c r="A118" s="18">
        <v>112</v>
      </c>
      <c r="B118" s="19" t="s">
        <v>97</v>
      </c>
      <c r="C118" s="23" t="s">
        <v>140</v>
      </c>
      <c r="D118" s="24" t="s">
        <v>168</v>
      </c>
      <c r="E118" s="20">
        <v>1980</v>
      </c>
      <c r="F118" s="20" t="s">
        <v>32</v>
      </c>
      <c r="G118" s="20" t="s">
        <v>19</v>
      </c>
      <c r="H118" s="20">
        <v>2</v>
      </c>
      <c r="I118" s="20">
        <v>5</v>
      </c>
      <c r="J118" s="20">
        <v>120</v>
      </c>
      <c r="K118" s="20" t="s">
        <v>20</v>
      </c>
      <c r="L118" s="20" t="s">
        <v>230</v>
      </c>
      <c r="M118" s="20">
        <v>1027</v>
      </c>
      <c r="N118" s="20">
        <v>735</v>
      </c>
      <c r="O118" s="20" t="s">
        <v>234</v>
      </c>
      <c r="P118" s="25">
        <v>3285.7</v>
      </c>
      <c r="Q118" s="21">
        <v>3285.7</v>
      </c>
      <c r="R118" s="18"/>
      <c r="S118" s="18">
        <v>148</v>
      </c>
      <c r="T118" s="20">
        <v>0</v>
      </c>
      <c r="U118" s="20"/>
      <c r="V118" s="18">
        <v>558.4</v>
      </c>
      <c r="W118" s="21">
        <v>2370</v>
      </c>
      <c r="X118" s="21" t="s">
        <v>169</v>
      </c>
      <c r="Y118" s="72">
        <v>1389.8</v>
      </c>
      <c r="Z118" s="75">
        <f t="shared" si="1"/>
        <v>3844.1</v>
      </c>
    </row>
    <row r="119" spans="1:26" s="3" customFormat="1" x14ac:dyDescent="0.2">
      <c r="A119" s="21">
        <v>113</v>
      </c>
      <c r="B119" s="19" t="s">
        <v>97</v>
      </c>
      <c r="C119" s="23" t="s">
        <v>140</v>
      </c>
      <c r="D119" s="24" t="s">
        <v>170</v>
      </c>
      <c r="E119" s="20">
        <v>1967</v>
      </c>
      <c r="F119" s="20" t="s">
        <v>18</v>
      </c>
      <c r="G119" s="20" t="s">
        <v>19</v>
      </c>
      <c r="H119" s="20">
        <v>4</v>
      </c>
      <c r="I119" s="20">
        <v>5</v>
      </c>
      <c r="J119" s="20">
        <v>78</v>
      </c>
      <c r="K119" s="20" t="s">
        <v>20</v>
      </c>
      <c r="L119" s="20" t="s">
        <v>230</v>
      </c>
      <c r="M119" s="20">
        <v>1030</v>
      </c>
      <c r="N119" s="20">
        <v>691.9</v>
      </c>
      <c r="O119" s="20" t="s">
        <v>234</v>
      </c>
      <c r="P119" s="25">
        <v>3947.2</v>
      </c>
      <c r="Q119" s="30">
        <f>P119-R119</f>
        <v>3453.3999999999996</v>
      </c>
      <c r="R119" s="18">
        <f>462.7+31.1</f>
        <v>493.8</v>
      </c>
      <c r="S119" s="18">
        <v>151</v>
      </c>
      <c r="T119" s="20">
        <v>0</v>
      </c>
      <c r="U119" s="20"/>
      <c r="V119" s="18">
        <v>330.4</v>
      </c>
      <c r="W119" s="21">
        <f>1985+877</f>
        <v>2862</v>
      </c>
      <c r="X119" s="21" t="s">
        <v>171</v>
      </c>
      <c r="Y119" s="72">
        <v>1398.9</v>
      </c>
      <c r="Z119" s="75">
        <f t="shared" si="1"/>
        <v>4277.5999999999995</v>
      </c>
    </row>
    <row r="120" spans="1:26" s="3" customFormat="1" x14ac:dyDescent="0.2">
      <c r="A120" s="18">
        <v>114</v>
      </c>
      <c r="B120" s="19" t="s">
        <v>97</v>
      </c>
      <c r="C120" s="23" t="s">
        <v>140</v>
      </c>
      <c r="D120" s="24" t="s">
        <v>172</v>
      </c>
      <c r="E120" s="20">
        <v>1968</v>
      </c>
      <c r="F120" s="20" t="s">
        <v>32</v>
      </c>
      <c r="G120" s="20" t="s">
        <v>19</v>
      </c>
      <c r="H120" s="20">
        <v>1</v>
      </c>
      <c r="I120" s="20">
        <v>9</v>
      </c>
      <c r="J120" s="20">
        <v>54</v>
      </c>
      <c r="K120" s="20" t="s">
        <v>20</v>
      </c>
      <c r="L120" s="20" t="s">
        <v>21</v>
      </c>
      <c r="M120" s="20">
        <v>400</v>
      </c>
      <c r="N120" s="20">
        <v>228.2</v>
      </c>
      <c r="O120" s="20" t="s">
        <v>234</v>
      </c>
      <c r="P120" s="25">
        <v>2250.12</v>
      </c>
      <c r="Q120" s="18">
        <v>2250.12</v>
      </c>
      <c r="R120" s="18"/>
      <c r="S120" s="18">
        <v>82</v>
      </c>
      <c r="T120" s="20">
        <v>1</v>
      </c>
      <c r="U120" s="20"/>
      <c r="V120" s="18">
        <v>300.5</v>
      </c>
      <c r="W120" s="21">
        <v>1510</v>
      </c>
      <c r="X120" s="21" t="s">
        <v>173</v>
      </c>
      <c r="Y120" s="72">
        <v>1127.2</v>
      </c>
      <c r="Z120" s="75">
        <f t="shared" si="1"/>
        <v>2550.62</v>
      </c>
    </row>
    <row r="121" spans="1:26" s="3" customFormat="1" x14ac:dyDescent="0.2">
      <c r="A121" s="21">
        <v>115</v>
      </c>
      <c r="B121" s="19" t="s">
        <v>97</v>
      </c>
      <c r="C121" s="23" t="s">
        <v>140</v>
      </c>
      <c r="D121" s="24">
        <v>64</v>
      </c>
      <c r="E121" s="20">
        <v>1966</v>
      </c>
      <c r="F121" s="20" t="s">
        <v>18</v>
      </c>
      <c r="G121" s="20" t="s">
        <v>19</v>
      </c>
      <c r="H121" s="20">
        <v>3</v>
      </c>
      <c r="I121" s="20">
        <v>5</v>
      </c>
      <c r="J121" s="20">
        <v>60</v>
      </c>
      <c r="K121" s="20" t="s">
        <v>20</v>
      </c>
      <c r="L121" s="20" t="s">
        <v>230</v>
      </c>
      <c r="M121" s="20">
        <v>710</v>
      </c>
      <c r="N121" s="20">
        <v>558</v>
      </c>
      <c r="O121" s="20" t="s">
        <v>234</v>
      </c>
      <c r="P121" s="25">
        <v>2610.3000000000002</v>
      </c>
      <c r="Q121" s="18">
        <v>2610.3000000000002</v>
      </c>
      <c r="R121" s="18"/>
      <c r="S121" s="18">
        <v>109</v>
      </c>
      <c r="T121" s="20">
        <v>0</v>
      </c>
      <c r="U121" s="20"/>
      <c r="V121" s="18">
        <v>229.3</v>
      </c>
      <c r="W121" s="21">
        <v>1892</v>
      </c>
      <c r="X121" s="21" t="s">
        <v>174</v>
      </c>
      <c r="Y121" s="72">
        <v>1233.5999999999999</v>
      </c>
      <c r="Z121" s="75">
        <f t="shared" si="1"/>
        <v>2839.6000000000004</v>
      </c>
    </row>
    <row r="122" spans="1:26" s="3" customFormat="1" x14ac:dyDescent="0.2">
      <c r="A122" s="18">
        <v>116</v>
      </c>
      <c r="B122" s="19" t="s">
        <v>97</v>
      </c>
      <c r="C122" s="23" t="s">
        <v>140</v>
      </c>
      <c r="D122" s="24">
        <v>66</v>
      </c>
      <c r="E122" s="20">
        <v>1966</v>
      </c>
      <c r="F122" s="20" t="s">
        <v>18</v>
      </c>
      <c r="G122" s="20" t="s">
        <v>19</v>
      </c>
      <c r="H122" s="20">
        <v>4</v>
      </c>
      <c r="I122" s="20">
        <v>5</v>
      </c>
      <c r="J122" s="20">
        <v>78</v>
      </c>
      <c r="K122" s="20" t="s">
        <v>20</v>
      </c>
      <c r="L122" s="20" t="s">
        <v>230</v>
      </c>
      <c r="M122" s="20">
        <v>960</v>
      </c>
      <c r="N122" s="20">
        <v>644.5</v>
      </c>
      <c r="O122" s="20" t="s">
        <v>234</v>
      </c>
      <c r="P122" s="25">
        <v>3994.86</v>
      </c>
      <c r="Q122" s="30">
        <f>P122-R122</f>
        <v>3454.16</v>
      </c>
      <c r="R122" s="18">
        <f>508.8+31.9</f>
        <v>540.70000000000005</v>
      </c>
      <c r="S122" s="18">
        <v>157</v>
      </c>
      <c r="T122" s="20">
        <v>0</v>
      </c>
      <c r="U122" s="20"/>
      <c r="V122" s="18">
        <v>327.7</v>
      </c>
      <c r="W122" s="21">
        <v>4429</v>
      </c>
      <c r="X122" s="21" t="s">
        <v>175</v>
      </c>
      <c r="Y122" s="72">
        <v>2960.2</v>
      </c>
      <c r="Z122" s="75">
        <f t="shared" si="1"/>
        <v>4322.5600000000004</v>
      </c>
    </row>
    <row r="123" spans="1:26" s="3" customFormat="1" x14ac:dyDescent="0.2">
      <c r="A123" s="21">
        <v>117</v>
      </c>
      <c r="B123" s="19" t="s">
        <v>97</v>
      </c>
      <c r="C123" s="23" t="s">
        <v>140</v>
      </c>
      <c r="D123" s="24">
        <v>70</v>
      </c>
      <c r="E123" s="20">
        <v>1965</v>
      </c>
      <c r="F123" s="20" t="s">
        <v>18</v>
      </c>
      <c r="G123" s="20" t="s">
        <v>19</v>
      </c>
      <c r="H123" s="20">
        <v>4</v>
      </c>
      <c r="I123" s="20">
        <v>5</v>
      </c>
      <c r="J123" s="20">
        <v>80</v>
      </c>
      <c r="K123" s="20" t="s">
        <v>20</v>
      </c>
      <c r="L123" s="20" t="s">
        <v>21</v>
      </c>
      <c r="M123" s="20">
        <v>960</v>
      </c>
      <c r="N123" s="20">
        <v>711.4</v>
      </c>
      <c r="O123" s="20" t="s">
        <v>234</v>
      </c>
      <c r="P123" s="25">
        <v>3540.4</v>
      </c>
      <c r="Q123" s="30">
        <f>P123-R123</f>
        <v>3540.4</v>
      </c>
      <c r="R123" s="18">
        <v>0</v>
      </c>
      <c r="S123" s="18">
        <v>158</v>
      </c>
      <c r="T123" s="20">
        <v>0</v>
      </c>
      <c r="U123" s="20"/>
      <c r="V123" s="18">
        <v>342.7</v>
      </c>
      <c r="W123" s="21">
        <v>3361</v>
      </c>
      <c r="X123" s="21" t="s">
        <v>176</v>
      </c>
      <c r="Y123" s="72">
        <v>2489</v>
      </c>
      <c r="Z123" s="75">
        <f t="shared" si="1"/>
        <v>3883.1</v>
      </c>
    </row>
    <row r="124" spans="1:26" s="3" customFormat="1" x14ac:dyDescent="0.2">
      <c r="A124" s="18">
        <v>118</v>
      </c>
      <c r="B124" s="19" t="s">
        <v>97</v>
      </c>
      <c r="C124" s="23" t="s">
        <v>140</v>
      </c>
      <c r="D124" s="24">
        <v>72</v>
      </c>
      <c r="E124" s="20">
        <v>1971</v>
      </c>
      <c r="F124" s="20" t="s">
        <v>32</v>
      </c>
      <c r="G124" s="20" t="s">
        <v>19</v>
      </c>
      <c r="H124" s="20">
        <v>1</v>
      </c>
      <c r="I124" s="20">
        <v>9</v>
      </c>
      <c r="J124" s="20">
        <v>54</v>
      </c>
      <c r="K124" s="20" t="s">
        <v>20</v>
      </c>
      <c r="L124" s="20" t="s">
        <v>21</v>
      </c>
      <c r="M124" s="20">
        <v>400</v>
      </c>
      <c r="N124" s="20">
        <v>284.8</v>
      </c>
      <c r="O124" s="20" t="s">
        <v>234</v>
      </c>
      <c r="P124" s="25">
        <v>2269.1</v>
      </c>
      <c r="Q124" s="18">
        <v>2269.1</v>
      </c>
      <c r="R124" s="18"/>
      <c r="S124" s="18">
        <v>86</v>
      </c>
      <c r="T124" s="20">
        <v>1</v>
      </c>
      <c r="U124" s="20"/>
      <c r="V124" s="18">
        <v>252.3</v>
      </c>
      <c r="W124" s="44">
        <v>1383</v>
      </c>
      <c r="X124" s="21" t="s">
        <v>177</v>
      </c>
      <c r="Y124" s="72">
        <v>962.3</v>
      </c>
      <c r="Z124" s="75">
        <f t="shared" si="1"/>
        <v>2521.4</v>
      </c>
    </row>
    <row r="125" spans="1:26" s="3" customFormat="1" x14ac:dyDescent="0.2">
      <c r="A125" s="21">
        <v>119</v>
      </c>
      <c r="B125" s="19" t="s">
        <v>97</v>
      </c>
      <c r="C125" s="23" t="s">
        <v>140</v>
      </c>
      <c r="D125" s="24">
        <v>74</v>
      </c>
      <c r="E125" s="20">
        <v>1970</v>
      </c>
      <c r="F125" s="20" t="s">
        <v>32</v>
      </c>
      <c r="G125" s="20" t="s">
        <v>19</v>
      </c>
      <c r="H125" s="20">
        <v>6</v>
      </c>
      <c r="I125" s="20">
        <v>5</v>
      </c>
      <c r="J125" s="20">
        <v>96</v>
      </c>
      <c r="K125" s="20" t="s">
        <v>20</v>
      </c>
      <c r="L125" s="20" t="s">
        <v>230</v>
      </c>
      <c r="M125" s="20">
        <v>1400</v>
      </c>
      <c r="N125" s="20">
        <v>797.6</v>
      </c>
      <c r="O125" s="20" t="s">
        <v>234</v>
      </c>
      <c r="P125" s="25">
        <v>4511.09</v>
      </c>
      <c r="Q125" s="30">
        <f>P125-R125</f>
        <v>4319.99</v>
      </c>
      <c r="R125" s="18">
        <v>191.1</v>
      </c>
      <c r="S125" s="18">
        <v>188</v>
      </c>
      <c r="T125" s="20">
        <v>0</v>
      </c>
      <c r="U125" s="20"/>
      <c r="V125" s="18">
        <v>425.2</v>
      </c>
      <c r="W125" s="21">
        <v>4041</v>
      </c>
      <c r="X125" s="21" t="s">
        <v>178</v>
      </c>
      <c r="Y125" s="72">
        <v>2762.4</v>
      </c>
      <c r="Z125" s="75">
        <f t="shared" si="1"/>
        <v>4936.29</v>
      </c>
    </row>
    <row r="126" spans="1:26" s="3" customFormat="1" ht="15" x14ac:dyDescent="0.25">
      <c r="A126" s="18">
        <v>120</v>
      </c>
      <c r="B126" s="19" t="s">
        <v>97</v>
      </c>
      <c r="C126" s="23" t="s">
        <v>140</v>
      </c>
      <c r="D126" s="24">
        <v>76</v>
      </c>
      <c r="E126" s="20">
        <v>1966</v>
      </c>
      <c r="F126" s="20" t="s">
        <v>18</v>
      </c>
      <c r="G126" s="20" t="s">
        <v>19</v>
      </c>
      <c r="H126" s="20">
        <v>4</v>
      </c>
      <c r="I126" s="20">
        <v>5</v>
      </c>
      <c r="J126" s="20">
        <v>74</v>
      </c>
      <c r="K126" s="20" t="s">
        <v>20</v>
      </c>
      <c r="L126" s="20" t="s">
        <v>230</v>
      </c>
      <c r="M126" s="20">
        <v>960</v>
      </c>
      <c r="N126" s="20">
        <v>686</v>
      </c>
      <c r="O126" s="20" t="s">
        <v>234</v>
      </c>
      <c r="P126" s="25">
        <v>4194.51</v>
      </c>
      <c r="Q126" s="45">
        <f>P126-R126</f>
        <v>3257.8100000000004</v>
      </c>
      <c r="R126" s="38">
        <f>58.4+702+31.3+57.8+87.2</f>
        <v>936.69999999999993</v>
      </c>
      <c r="S126" s="18">
        <v>127</v>
      </c>
      <c r="T126" s="20">
        <v>0</v>
      </c>
      <c r="U126" s="20"/>
      <c r="V126" s="18">
        <v>395.2</v>
      </c>
      <c r="W126" s="46">
        <v>3343</v>
      </c>
      <c r="X126" s="21" t="s">
        <v>179</v>
      </c>
      <c r="Y126" s="72">
        <v>1997.9</v>
      </c>
      <c r="Z126" s="75">
        <f t="shared" si="1"/>
        <v>4589.71</v>
      </c>
    </row>
    <row r="127" spans="1:26" s="3" customFormat="1" x14ac:dyDescent="0.2">
      <c r="A127" s="21">
        <v>121</v>
      </c>
      <c r="B127" s="19" t="s">
        <v>97</v>
      </c>
      <c r="C127" s="23" t="s">
        <v>140</v>
      </c>
      <c r="D127" s="24" t="s">
        <v>180</v>
      </c>
      <c r="E127" s="20">
        <v>1969</v>
      </c>
      <c r="F127" s="20" t="s">
        <v>18</v>
      </c>
      <c r="G127" s="20" t="s">
        <v>19</v>
      </c>
      <c r="H127" s="20">
        <v>3</v>
      </c>
      <c r="I127" s="20">
        <v>5</v>
      </c>
      <c r="J127" s="20">
        <v>60</v>
      </c>
      <c r="K127" s="20" t="s">
        <v>20</v>
      </c>
      <c r="L127" s="20" t="s">
        <v>230</v>
      </c>
      <c r="M127" s="20">
        <v>710</v>
      </c>
      <c r="N127" s="20">
        <v>518.79999999999995</v>
      </c>
      <c r="O127" s="20" t="s">
        <v>234</v>
      </c>
      <c r="P127" s="25">
        <v>2583.4</v>
      </c>
      <c r="Q127" s="18">
        <v>2583.4</v>
      </c>
      <c r="R127" s="18"/>
      <c r="S127" s="18">
        <v>103</v>
      </c>
      <c r="T127" s="20">
        <v>0</v>
      </c>
      <c r="U127" s="20"/>
      <c r="V127" s="18">
        <v>239.4</v>
      </c>
      <c r="W127" s="21">
        <v>2447</v>
      </c>
      <c r="X127" s="21" t="s">
        <v>181</v>
      </c>
      <c r="Y127" s="72">
        <v>1794</v>
      </c>
      <c r="Z127" s="75">
        <f t="shared" si="1"/>
        <v>2822.8</v>
      </c>
    </row>
    <row r="128" spans="1:26" s="3" customFormat="1" x14ac:dyDescent="0.2">
      <c r="A128" s="18">
        <v>122</v>
      </c>
      <c r="B128" s="19" t="s">
        <v>97</v>
      </c>
      <c r="C128" s="23" t="s">
        <v>140</v>
      </c>
      <c r="D128" s="24" t="s">
        <v>182</v>
      </c>
      <c r="E128" s="20">
        <v>1970</v>
      </c>
      <c r="F128" s="20" t="s">
        <v>18</v>
      </c>
      <c r="G128" s="20" t="s">
        <v>19</v>
      </c>
      <c r="H128" s="20">
        <v>4</v>
      </c>
      <c r="I128" s="20">
        <v>5</v>
      </c>
      <c r="J128" s="20">
        <v>80</v>
      </c>
      <c r="K128" s="20" t="s">
        <v>20</v>
      </c>
      <c r="L128" s="20" t="s">
        <v>230</v>
      </c>
      <c r="M128" s="20">
        <v>960</v>
      </c>
      <c r="N128" s="20">
        <v>768.3</v>
      </c>
      <c r="O128" s="20" t="s">
        <v>234</v>
      </c>
      <c r="P128" s="25">
        <v>3562.69</v>
      </c>
      <c r="Q128" s="18">
        <v>3562.69</v>
      </c>
      <c r="R128" s="18"/>
      <c r="S128" s="18">
        <v>160</v>
      </c>
      <c r="T128" s="20">
        <v>0</v>
      </c>
      <c r="U128" s="20"/>
      <c r="V128" s="18">
        <v>294.2</v>
      </c>
      <c r="W128" s="21">
        <v>3345</v>
      </c>
      <c r="X128" s="21" t="s">
        <v>183</v>
      </c>
      <c r="Y128" s="72">
        <v>2464.1</v>
      </c>
      <c r="Z128" s="75">
        <f t="shared" si="1"/>
        <v>3856.89</v>
      </c>
    </row>
    <row r="129" spans="1:26" s="3" customFormat="1" x14ac:dyDescent="0.2">
      <c r="A129" s="21">
        <v>123</v>
      </c>
      <c r="B129" s="19" t="s">
        <v>97</v>
      </c>
      <c r="C129" s="23" t="s">
        <v>140</v>
      </c>
      <c r="D129" s="24" t="s">
        <v>184</v>
      </c>
      <c r="E129" s="20">
        <v>1970</v>
      </c>
      <c r="F129" s="20" t="s">
        <v>18</v>
      </c>
      <c r="G129" s="20" t="s">
        <v>19</v>
      </c>
      <c r="H129" s="20">
        <v>4</v>
      </c>
      <c r="I129" s="20">
        <v>5</v>
      </c>
      <c r="J129" s="20">
        <v>80</v>
      </c>
      <c r="K129" s="20" t="s">
        <v>20</v>
      </c>
      <c r="L129" s="20" t="s">
        <v>230</v>
      </c>
      <c r="M129" s="20">
        <v>960</v>
      </c>
      <c r="N129" s="20">
        <v>772.2</v>
      </c>
      <c r="O129" s="20" t="s">
        <v>234</v>
      </c>
      <c r="P129" s="25">
        <v>3579.2</v>
      </c>
      <c r="Q129" s="18">
        <v>3579.2</v>
      </c>
      <c r="R129" s="18"/>
      <c r="S129" s="18">
        <v>142</v>
      </c>
      <c r="T129" s="20">
        <v>0</v>
      </c>
      <c r="U129" s="20"/>
      <c r="V129" s="18">
        <v>315.3</v>
      </c>
      <c r="W129" s="21">
        <v>6426</v>
      </c>
      <c r="X129" s="21" t="s">
        <v>185</v>
      </c>
      <c r="Y129" s="72">
        <v>5535.9</v>
      </c>
      <c r="Z129" s="75">
        <f t="shared" si="1"/>
        <v>3894.5</v>
      </c>
    </row>
    <row r="130" spans="1:26" s="3" customFormat="1" x14ac:dyDescent="0.2">
      <c r="A130" s="18">
        <v>124</v>
      </c>
      <c r="B130" s="19" t="s">
        <v>97</v>
      </c>
      <c r="C130" s="23" t="s">
        <v>140</v>
      </c>
      <c r="D130" s="24" t="s">
        <v>186</v>
      </c>
      <c r="E130" s="20">
        <v>1982</v>
      </c>
      <c r="F130" s="20" t="s">
        <v>18</v>
      </c>
      <c r="G130" s="20" t="s">
        <v>19</v>
      </c>
      <c r="H130" s="20">
        <v>4</v>
      </c>
      <c r="I130" s="20">
        <v>5</v>
      </c>
      <c r="J130" s="20">
        <v>60</v>
      </c>
      <c r="K130" s="20" t="s">
        <v>20</v>
      </c>
      <c r="L130" s="20" t="s">
        <v>230</v>
      </c>
      <c r="M130" s="20">
        <v>830</v>
      </c>
      <c r="N130" s="20">
        <v>667.6</v>
      </c>
      <c r="O130" s="20" t="s">
        <v>234</v>
      </c>
      <c r="P130" s="25">
        <v>3048.6</v>
      </c>
      <c r="Q130" s="18">
        <v>3048.6</v>
      </c>
      <c r="R130" s="18"/>
      <c r="S130" s="18">
        <v>148</v>
      </c>
      <c r="T130" s="20">
        <v>0</v>
      </c>
      <c r="U130" s="20"/>
      <c r="V130" s="18">
        <v>230.8</v>
      </c>
      <c r="W130" s="21">
        <v>3060</v>
      </c>
      <c r="X130" s="21" t="s">
        <v>187</v>
      </c>
      <c r="Y130" s="72">
        <v>2291.6</v>
      </c>
      <c r="Z130" s="75">
        <f t="shared" si="1"/>
        <v>3279.4</v>
      </c>
    </row>
    <row r="131" spans="1:26" s="3" customFormat="1" x14ac:dyDescent="0.2">
      <c r="A131" s="21">
        <v>125</v>
      </c>
      <c r="B131" s="19" t="s">
        <v>97</v>
      </c>
      <c r="C131" s="23" t="s">
        <v>140</v>
      </c>
      <c r="D131" s="24" t="s">
        <v>188</v>
      </c>
      <c r="E131" s="20">
        <v>1963</v>
      </c>
      <c r="F131" s="20" t="s">
        <v>18</v>
      </c>
      <c r="G131" s="20" t="s">
        <v>19</v>
      </c>
      <c r="H131" s="20">
        <v>4</v>
      </c>
      <c r="I131" s="20">
        <v>5</v>
      </c>
      <c r="J131" s="20">
        <v>80</v>
      </c>
      <c r="K131" s="20" t="s">
        <v>20</v>
      </c>
      <c r="L131" s="20" t="s">
        <v>230</v>
      </c>
      <c r="M131" s="20">
        <v>960</v>
      </c>
      <c r="N131" s="20">
        <v>724</v>
      </c>
      <c r="O131" s="20" t="s">
        <v>234</v>
      </c>
      <c r="P131" s="25">
        <v>3549.4</v>
      </c>
      <c r="Q131" s="18">
        <v>3549.4</v>
      </c>
      <c r="R131" s="18"/>
      <c r="S131" s="18">
        <v>168</v>
      </c>
      <c r="T131" s="20">
        <v>0</v>
      </c>
      <c r="U131" s="20"/>
      <c r="V131" s="18">
        <v>341.6</v>
      </c>
      <c r="W131" s="21">
        <v>2062</v>
      </c>
      <c r="X131" s="21" t="s">
        <v>189</v>
      </c>
      <c r="Y131" s="72">
        <v>1193.5</v>
      </c>
      <c r="Z131" s="75">
        <f t="shared" si="1"/>
        <v>3891</v>
      </c>
    </row>
    <row r="132" spans="1:26" s="3" customFormat="1" x14ac:dyDescent="0.2">
      <c r="A132" s="18">
        <v>126</v>
      </c>
      <c r="B132" s="19" t="s">
        <v>97</v>
      </c>
      <c r="C132" s="23" t="s">
        <v>140</v>
      </c>
      <c r="D132" s="24">
        <v>117</v>
      </c>
      <c r="E132" s="20">
        <v>1969</v>
      </c>
      <c r="F132" s="20" t="s">
        <v>18</v>
      </c>
      <c r="G132" s="20" t="s">
        <v>19</v>
      </c>
      <c r="H132" s="20">
        <v>4</v>
      </c>
      <c r="I132" s="20">
        <v>5</v>
      </c>
      <c r="J132" s="20">
        <v>77</v>
      </c>
      <c r="K132" s="20" t="s">
        <v>20</v>
      </c>
      <c r="L132" s="20" t="s">
        <v>230</v>
      </c>
      <c r="M132" s="20">
        <v>960</v>
      </c>
      <c r="N132" s="20">
        <v>694.6</v>
      </c>
      <c r="O132" s="20" t="s">
        <v>234</v>
      </c>
      <c r="P132" s="25">
        <v>3851.9</v>
      </c>
      <c r="Q132" s="30">
        <f>P132-R132</f>
        <v>3333.6000000000004</v>
      </c>
      <c r="R132" s="18">
        <f>42.7+40.9+30.4+57.6+346.7</f>
        <v>518.29999999999995</v>
      </c>
      <c r="S132" s="18">
        <v>158</v>
      </c>
      <c r="T132" s="20">
        <v>0</v>
      </c>
      <c r="U132" s="20"/>
      <c r="V132" s="18">
        <v>327.60000000000002</v>
      </c>
      <c r="W132" s="21">
        <v>4261</v>
      </c>
      <c r="X132" s="21" t="s">
        <v>190</v>
      </c>
      <c r="Y132" s="72">
        <v>2952.6000000000004</v>
      </c>
      <c r="Z132" s="75">
        <f t="shared" si="1"/>
        <v>4179.5</v>
      </c>
    </row>
    <row r="133" spans="1:26" s="3" customFormat="1" x14ac:dyDescent="0.2">
      <c r="A133" s="21">
        <v>127</v>
      </c>
      <c r="B133" s="19" t="s">
        <v>97</v>
      </c>
      <c r="C133" s="23" t="s">
        <v>140</v>
      </c>
      <c r="D133" s="24" t="s">
        <v>191</v>
      </c>
      <c r="E133" s="20">
        <v>1969</v>
      </c>
      <c r="F133" s="20" t="s">
        <v>18</v>
      </c>
      <c r="G133" s="20" t="s">
        <v>19</v>
      </c>
      <c r="H133" s="20">
        <v>7</v>
      </c>
      <c r="I133" s="20">
        <v>5</v>
      </c>
      <c r="J133" s="20">
        <v>139</v>
      </c>
      <c r="K133" s="20" t="s">
        <v>20</v>
      </c>
      <c r="L133" s="20" t="s">
        <v>230</v>
      </c>
      <c r="M133" s="20">
        <v>1635</v>
      </c>
      <c r="N133" s="20">
        <v>1366.2</v>
      </c>
      <c r="O133" s="20" t="s">
        <v>234</v>
      </c>
      <c r="P133" s="25">
        <v>6196</v>
      </c>
      <c r="Q133" s="18">
        <v>6196</v>
      </c>
      <c r="R133" s="18"/>
      <c r="S133" s="18">
        <v>271</v>
      </c>
      <c r="T133" s="20">
        <v>0</v>
      </c>
      <c r="U133" s="20"/>
      <c r="V133" s="18">
        <v>572.79999999999995</v>
      </c>
      <c r="W133" s="21">
        <v>5817</v>
      </c>
      <c r="X133" s="21" t="s">
        <v>192</v>
      </c>
      <c r="Y133" s="72">
        <v>4292.8999999999996</v>
      </c>
      <c r="Z133" s="75">
        <f t="shared" si="1"/>
        <v>6768.8</v>
      </c>
    </row>
    <row r="134" spans="1:26" s="3" customFormat="1" x14ac:dyDescent="0.2">
      <c r="A134" s="18">
        <v>128</v>
      </c>
      <c r="B134" s="19" t="s">
        <v>97</v>
      </c>
      <c r="C134" s="23" t="s">
        <v>140</v>
      </c>
      <c r="D134" s="24" t="s">
        <v>193</v>
      </c>
      <c r="E134" s="20">
        <v>1972</v>
      </c>
      <c r="F134" s="20" t="s">
        <v>18</v>
      </c>
      <c r="G134" s="20" t="s">
        <v>19</v>
      </c>
      <c r="H134" s="20">
        <v>4</v>
      </c>
      <c r="I134" s="20">
        <v>5</v>
      </c>
      <c r="J134" s="20">
        <v>60</v>
      </c>
      <c r="K134" s="20" t="s">
        <v>20</v>
      </c>
      <c r="L134" s="20" t="s">
        <v>230</v>
      </c>
      <c r="M134" s="20">
        <v>830</v>
      </c>
      <c r="N134" s="20">
        <v>662.1</v>
      </c>
      <c r="O134" s="20" t="s">
        <v>234</v>
      </c>
      <c r="P134" s="25">
        <v>3015.38</v>
      </c>
      <c r="Q134" s="18">
        <v>3015.38</v>
      </c>
      <c r="R134" s="18"/>
      <c r="S134" s="18">
        <v>138</v>
      </c>
      <c r="T134" s="20">
        <v>0</v>
      </c>
      <c r="U134" s="20"/>
      <c r="V134" s="18">
        <v>325.5</v>
      </c>
      <c r="W134" s="21">
        <v>2242</v>
      </c>
      <c r="X134" s="21" t="s">
        <v>194</v>
      </c>
      <c r="Y134" s="72">
        <v>1494.6</v>
      </c>
      <c r="Z134" s="75">
        <f t="shared" si="1"/>
        <v>3340.88</v>
      </c>
    </row>
    <row r="135" spans="1:26" s="3" customFormat="1" x14ac:dyDescent="0.2">
      <c r="A135" s="21">
        <v>129</v>
      </c>
      <c r="B135" s="19" t="s">
        <v>97</v>
      </c>
      <c r="C135" s="23" t="s">
        <v>140</v>
      </c>
      <c r="D135" s="24" t="s">
        <v>195</v>
      </c>
      <c r="E135" s="20">
        <v>1978</v>
      </c>
      <c r="F135" s="20" t="s">
        <v>18</v>
      </c>
      <c r="G135" s="20" t="s">
        <v>19</v>
      </c>
      <c r="H135" s="20">
        <v>4</v>
      </c>
      <c r="I135" s="20">
        <v>5</v>
      </c>
      <c r="J135" s="20">
        <v>60</v>
      </c>
      <c r="K135" s="20" t="s">
        <v>20</v>
      </c>
      <c r="L135" s="20" t="s">
        <v>230</v>
      </c>
      <c r="M135" s="20">
        <v>830</v>
      </c>
      <c r="N135" s="20">
        <v>662.7</v>
      </c>
      <c r="O135" s="20" t="s">
        <v>234</v>
      </c>
      <c r="P135" s="25">
        <v>3082.8</v>
      </c>
      <c r="Q135" s="18">
        <v>3082.8</v>
      </c>
      <c r="R135" s="18"/>
      <c r="S135" s="18">
        <v>141</v>
      </c>
      <c r="T135" s="20">
        <v>0</v>
      </c>
      <c r="U135" s="20"/>
      <c r="V135" s="18">
        <v>224</v>
      </c>
      <c r="W135" s="21">
        <v>2910</v>
      </c>
      <c r="X135" s="21" t="s">
        <v>196</v>
      </c>
      <c r="Y135" s="72">
        <v>2141.1</v>
      </c>
      <c r="Z135" s="75">
        <f t="shared" si="1"/>
        <v>3306.8</v>
      </c>
    </row>
    <row r="136" spans="1:26" s="3" customFormat="1" x14ac:dyDescent="0.2">
      <c r="A136" s="18">
        <v>130</v>
      </c>
      <c r="B136" s="19" t="s">
        <v>97</v>
      </c>
      <c r="C136" s="23" t="s">
        <v>140</v>
      </c>
      <c r="D136" s="24">
        <v>119</v>
      </c>
      <c r="E136" s="20">
        <v>1990</v>
      </c>
      <c r="F136" s="20" t="s">
        <v>32</v>
      </c>
      <c r="G136" s="20" t="s">
        <v>19</v>
      </c>
      <c r="H136" s="20">
        <v>3</v>
      </c>
      <c r="I136" s="24" t="s">
        <v>197</v>
      </c>
      <c r="J136" s="20">
        <v>145</v>
      </c>
      <c r="K136" s="20" t="s">
        <v>20</v>
      </c>
      <c r="L136" s="20" t="s">
        <v>21</v>
      </c>
      <c r="M136" s="20">
        <v>3500</v>
      </c>
      <c r="N136" s="20">
        <v>2500</v>
      </c>
      <c r="O136" s="20" t="s">
        <v>234</v>
      </c>
      <c r="P136" s="25">
        <v>8053</v>
      </c>
      <c r="Q136" s="30">
        <f>P136-R136</f>
        <v>5510.5</v>
      </c>
      <c r="R136" s="18">
        <f>187.85+187.85+1997.3+169.5</f>
        <v>2542.5</v>
      </c>
      <c r="S136" s="18">
        <v>225</v>
      </c>
      <c r="T136" s="20">
        <v>2</v>
      </c>
      <c r="U136" s="20"/>
      <c r="V136" s="18">
        <v>1000.2</v>
      </c>
      <c r="W136" s="21">
        <v>7782</v>
      </c>
      <c r="X136" s="21" t="s">
        <v>198</v>
      </c>
      <c r="Y136" s="72">
        <v>5620</v>
      </c>
      <c r="Z136" s="75">
        <f t="shared" ref="Z136:Z155" si="2">P136+V136</f>
        <v>9053.2000000000007</v>
      </c>
    </row>
    <row r="137" spans="1:26" x14ac:dyDescent="0.2">
      <c r="A137" s="21">
        <v>131</v>
      </c>
      <c r="B137" s="19" t="s">
        <v>16</v>
      </c>
      <c r="C137" s="23" t="s">
        <v>199</v>
      </c>
      <c r="D137" s="24">
        <v>3</v>
      </c>
      <c r="E137" s="20">
        <v>1966</v>
      </c>
      <c r="F137" s="20" t="s">
        <v>18</v>
      </c>
      <c r="G137" s="20" t="s">
        <v>19</v>
      </c>
      <c r="H137" s="20">
        <v>4</v>
      </c>
      <c r="I137" s="20">
        <v>5</v>
      </c>
      <c r="J137" s="20">
        <v>80</v>
      </c>
      <c r="K137" s="20" t="s">
        <v>20</v>
      </c>
      <c r="L137" s="20" t="s">
        <v>230</v>
      </c>
      <c r="M137" s="20">
        <v>960</v>
      </c>
      <c r="N137" s="20">
        <v>752.2</v>
      </c>
      <c r="O137" s="20" t="s">
        <v>234</v>
      </c>
      <c r="P137" s="25">
        <v>3552.2</v>
      </c>
      <c r="Q137" s="21">
        <v>3552.2</v>
      </c>
      <c r="R137" s="18"/>
      <c r="S137" s="18">
        <v>151</v>
      </c>
      <c r="T137" s="20">
        <v>0</v>
      </c>
      <c r="U137" s="20"/>
      <c r="V137" s="18">
        <v>327.39999999999998</v>
      </c>
      <c r="W137" s="21">
        <v>3078</v>
      </c>
      <c r="X137" s="21" t="s">
        <v>200</v>
      </c>
      <c r="Y137" s="72">
        <v>2207.1</v>
      </c>
      <c r="Z137" s="75">
        <f t="shared" si="2"/>
        <v>3879.6</v>
      </c>
    </row>
    <row r="138" spans="1:26" x14ac:dyDescent="0.2">
      <c r="A138" s="18">
        <v>132</v>
      </c>
      <c r="B138" s="19" t="s">
        <v>16</v>
      </c>
      <c r="C138" s="23" t="s">
        <v>199</v>
      </c>
      <c r="D138" s="24" t="s">
        <v>201</v>
      </c>
      <c r="E138" s="20">
        <v>1976</v>
      </c>
      <c r="F138" s="20" t="s">
        <v>32</v>
      </c>
      <c r="G138" s="20" t="s">
        <v>19</v>
      </c>
      <c r="H138" s="20">
        <v>8</v>
      </c>
      <c r="I138" s="20">
        <v>5</v>
      </c>
      <c r="J138" s="20">
        <v>109</v>
      </c>
      <c r="K138" s="20" t="s">
        <v>20</v>
      </c>
      <c r="L138" s="20" t="s">
        <v>230</v>
      </c>
      <c r="M138" s="20">
        <v>2100</v>
      </c>
      <c r="N138" s="20">
        <v>1600</v>
      </c>
      <c r="O138" s="20" t="s">
        <v>234</v>
      </c>
      <c r="P138" s="25">
        <v>7263.39</v>
      </c>
      <c r="Q138" s="27">
        <f>P138-R138</f>
        <v>5662.39</v>
      </c>
      <c r="R138" s="36">
        <v>1601</v>
      </c>
      <c r="S138" s="18">
        <v>243</v>
      </c>
      <c r="T138" s="20">
        <v>0</v>
      </c>
      <c r="U138" s="20"/>
      <c r="V138" s="18">
        <v>585.5</v>
      </c>
      <c r="W138" s="21">
        <v>5513</v>
      </c>
      <c r="X138" s="21" t="s">
        <v>202</v>
      </c>
      <c r="Y138" s="72">
        <v>3268.5</v>
      </c>
      <c r="Z138" s="75">
        <f t="shared" si="2"/>
        <v>7848.89</v>
      </c>
    </row>
    <row r="139" spans="1:26" x14ac:dyDescent="0.2">
      <c r="A139" s="21">
        <v>133</v>
      </c>
      <c r="B139" s="19" t="s">
        <v>16</v>
      </c>
      <c r="C139" s="23" t="s">
        <v>199</v>
      </c>
      <c r="D139" s="24">
        <v>4</v>
      </c>
      <c r="E139" s="20">
        <v>1968</v>
      </c>
      <c r="F139" s="20" t="s">
        <v>18</v>
      </c>
      <c r="G139" s="20" t="s">
        <v>19</v>
      </c>
      <c r="H139" s="20">
        <v>6</v>
      </c>
      <c r="I139" s="20">
        <v>5</v>
      </c>
      <c r="J139" s="20">
        <v>119</v>
      </c>
      <c r="K139" s="20" t="s">
        <v>20</v>
      </c>
      <c r="L139" s="20" t="s">
        <v>230</v>
      </c>
      <c r="M139" s="20">
        <v>1385</v>
      </c>
      <c r="N139" s="20">
        <v>1127.9000000000001</v>
      </c>
      <c r="O139" s="20" t="s">
        <v>234</v>
      </c>
      <c r="P139" s="25">
        <v>5195.5</v>
      </c>
      <c r="Q139" s="21">
        <v>5195.5</v>
      </c>
      <c r="R139" s="18"/>
      <c r="S139" s="18">
        <v>266</v>
      </c>
      <c r="T139" s="20">
        <v>0</v>
      </c>
      <c r="U139" s="20"/>
      <c r="V139" s="28">
        <v>470</v>
      </c>
      <c r="W139" s="21">
        <v>3730</v>
      </c>
      <c r="X139" s="21" t="s">
        <v>203</v>
      </c>
      <c r="Y139" s="72">
        <v>2421.1999999999998</v>
      </c>
      <c r="Z139" s="75">
        <f t="shared" si="2"/>
        <v>5665.5</v>
      </c>
    </row>
    <row r="140" spans="1:26" x14ac:dyDescent="0.2">
      <c r="A140" s="18">
        <v>134</v>
      </c>
      <c r="B140" s="19" t="s">
        <v>16</v>
      </c>
      <c r="C140" s="23" t="s">
        <v>199</v>
      </c>
      <c r="D140" s="24" t="s">
        <v>141</v>
      </c>
      <c r="E140" s="20">
        <v>1976</v>
      </c>
      <c r="F140" s="20" t="s">
        <v>32</v>
      </c>
      <c r="G140" s="20" t="s">
        <v>19</v>
      </c>
      <c r="H140" s="20">
        <v>1</v>
      </c>
      <c r="I140" s="20">
        <v>9</v>
      </c>
      <c r="J140" s="20">
        <v>53</v>
      </c>
      <c r="K140" s="20" t="s">
        <v>20</v>
      </c>
      <c r="L140" s="20" t="s">
        <v>21</v>
      </c>
      <c r="M140" s="20">
        <v>400</v>
      </c>
      <c r="N140" s="20">
        <v>301.2</v>
      </c>
      <c r="O140" s="20" t="s">
        <v>234</v>
      </c>
      <c r="P140" s="25">
        <v>2333.6999999999998</v>
      </c>
      <c r="Q140" s="21">
        <v>2333.6999999999998</v>
      </c>
      <c r="R140" s="18"/>
      <c r="S140" s="18">
        <v>126</v>
      </c>
      <c r="T140" s="20">
        <v>1</v>
      </c>
      <c r="U140" s="20"/>
      <c r="V140" s="28">
        <v>213.10000000000002</v>
      </c>
      <c r="W140" s="21">
        <v>1660</v>
      </c>
      <c r="X140" s="21" t="s">
        <v>204</v>
      </c>
      <c r="Y140" s="72">
        <v>1267</v>
      </c>
      <c r="Z140" s="75">
        <f t="shared" si="2"/>
        <v>2546.7999999999997</v>
      </c>
    </row>
    <row r="141" spans="1:26" x14ac:dyDescent="0.2">
      <c r="A141" s="21">
        <v>135</v>
      </c>
      <c r="B141" s="19" t="s">
        <v>16</v>
      </c>
      <c r="C141" s="23" t="s">
        <v>199</v>
      </c>
      <c r="D141" s="24">
        <v>7</v>
      </c>
      <c r="E141" s="20">
        <v>1967</v>
      </c>
      <c r="F141" s="20" t="s">
        <v>18</v>
      </c>
      <c r="G141" s="20" t="s">
        <v>19</v>
      </c>
      <c r="H141" s="20">
        <v>4</v>
      </c>
      <c r="I141" s="20">
        <v>5</v>
      </c>
      <c r="J141" s="20">
        <v>80</v>
      </c>
      <c r="K141" s="20" t="s">
        <v>20</v>
      </c>
      <c r="L141" s="20" t="s">
        <v>230</v>
      </c>
      <c r="M141" s="20">
        <v>960</v>
      </c>
      <c r="N141" s="20">
        <v>735.8</v>
      </c>
      <c r="O141" s="20" t="s">
        <v>234</v>
      </c>
      <c r="P141" s="25">
        <v>3534.78</v>
      </c>
      <c r="Q141" s="21">
        <v>3534.78</v>
      </c>
      <c r="R141" s="18"/>
      <c r="S141" s="18">
        <v>137</v>
      </c>
      <c r="T141" s="20">
        <v>0</v>
      </c>
      <c r="U141" s="20"/>
      <c r="V141" s="28">
        <v>343.5</v>
      </c>
      <c r="W141" s="21">
        <v>2300</v>
      </c>
      <c r="X141" s="21" t="s">
        <v>205</v>
      </c>
      <c r="Y141" s="72">
        <v>1416.1</v>
      </c>
      <c r="Z141" s="75">
        <f t="shared" si="2"/>
        <v>3878.28</v>
      </c>
    </row>
    <row r="142" spans="1:26" x14ac:dyDescent="0.2">
      <c r="A142" s="18">
        <v>136</v>
      </c>
      <c r="B142" s="19" t="s">
        <v>16</v>
      </c>
      <c r="C142" s="23" t="s">
        <v>199</v>
      </c>
      <c r="D142" s="24">
        <v>10</v>
      </c>
      <c r="E142" s="20">
        <v>1966</v>
      </c>
      <c r="F142" s="20" t="s">
        <v>18</v>
      </c>
      <c r="G142" s="20" t="s">
        <v>19</v>
      </c>
      <c r="H142" s="20">
        <v>4</v>
      </c>
      <c r="I142" s="20">
        <v>5</v>
      </c>
      <c r="J142" s="20">
        <v>80</v>
      </c>
      <c r="K142" s="20" t="s">
        <v>20</v>
      </c>
      <c r="L142" s="20" t="s">
        <v>230</v>
      </c>
      <c r="M142" s="20">
        <v>960</v>
      </c>
      <c r="N142" s="20">
        <v>734.5</v>
      </c>
      <c r="O142" s="20" t="s">
        <v>234</v>
      </c>
      <c r="P142" s="25">
        <v>3545.45</v>
      </c>
      <c r="Q142" s="21">
        <v>3545.45</v>
      </c>
      <c r="R142" s="18"/>
      <c r="S142" s="18">
        <v>160</v>
      </c>
      <c r="T142" s="20">
        <v>0</v>
      </c>
      <c r="U142" s="20"/>
      <c r="V142" s="28">
        <v>268.39999999999998</v>
      </c>
      <c r="W142" s="21">
        <v>2669</v>
      </c>
      <c r="X142" s="21" t="s">
        <v>206</v>
      </c>
      <c r="Y142" s="72">
        <v>1801</v>
      </c>
      <c r="Z142" s="75">
        <f t="shared" si="2"/>
        <v>3813.85</v>
      </c>
    </row>
    <row r="143" spans="1:26" x14ac:dyDescent="0.2">
      <c r="A143" s="21">
        <v>137</v>
      </c>
      <c r="B143" s="19" t="s">
        <v>16</v>
      </c>
      <c r="C143" s="23" t="s">
        <v>199</v>
      </c>
      <c r="D143" s="24" t="s">
        <v>207</v>
      </c>
      <c r="E143" s="20">
        <v>1967</v>
      </c>
      <c r="F143" s="20" t="s">
        <v>32</v>
      </c>
      <c r="G143" s="20" t="s">
        <v>19</v>
      </c>
      <c r="H143" s="20">
        <v>4</v>
      </c>
      <c r="I143" s="20">
        <v>5</v>
      </c>
      <c r="J143" s="20">
        <v>80</v>
      </c>
      <c r="K143" s="20" t="s">
        <v>20</v>
      </c>
      <c r="L143" s="20" t="s">
        <v>230</v>
      </c>
      <c r="M143" s="20">
        <v>900</v>
      </c>
      <c r="N143" s="20">
        <v>524.9</v>
      </c>
      <c r="O143" s="20" t="s">
        <v>234</v>
      </c>
      <c r="P143" s="25">
        <v>2856.39</v>
      </c>
      <c r="Q143" s="21">
        <v>2856.39</v>
      </c>
      <c r="R143" s="18"/>
      <c r="S143" s="18">
        <v>110</v>
      </c>
      <c r="T143" s="20">
        <v>0</v>
      </c>
      <c r="U143" s="20"/>
      <c r="V143" s="28">
        <v>350</v>
      </c>
      <c r="W143" s="21">
        <v>2383</v>
      </c>
      <c r="X143" s="21" t="s">
        <v>208</v>
      </c>
      <c r="Y143" s="72">
        <v>1555</v>
      </c>
      <c r="Z143" s="75">
        <f t="shared" si="2"/>
        <v>3206.39</v>
      </c>
    </row>
    <row r="144" spans="1:26" x14ac:dyDescent="0.2">
      <c r="A144" s="18">
        <v>138</v>
      </c>
      <c r="B144" s="19" t="s">
        <v>16</v>
      </c>
      <c r="C144" s="23" t="s">
        <v>199</v>
      </c>
      <c r="D144" s="24">
        <v>11</v>
      </c>
      <c r="E144" s="20">
        <v>1973</v>
      </c>
      <c r="F144" s="20" t="s">
        <v>18</v>
      </c>
      <c r="G144" s="20" t="s">
        <v>19</v>
      </c>
      <c r="H144" s="20">
        <v>8</v>
      </c>
      <c r="I144" s="20">
        <v>5</v>
      </c>
      <c r="J144" s="20">
        <v>119</v>
      </c>
      <c r="K144" s="20" t="s">
        <v>20</v>
      </c>
      <c r="L144" s="20" t="s">
        <v>230</v>
      </c>
      <c r="M144" s="20">
        <v>1573</v>
      </c>
      <c r="N144" s="20">
        <v>1248.5999999999999</v>
      </c>
      <c r="O144" s="20" t="s">
        <v>234</v>
      </c>
      <c r="P144" s="25">
        <v>5731.7</v>
      </c>
      <c r="Q144" s="27">
        <f>P144-R144</f>
        <v>5706.8</v>
      </c>
      <c r="R144" s="18">
        <v>24.9</v>
      </c>
      <c r="S144" s="18">
        <v>258</v>
      </c>
      <c r="T144" s="20">
        <v>0</v>
      </c>
      <c r="U144" s="20"/>
      <c r="V144" s="28">
        <v>796</v>
      </c>
      <c r="W144" s="21">
        <v>4119</v>
      </c>
      <c r="X144" s="21" t="s">
        <v>209</v>
      </c>
      <c r="Y144" s="72">
        <v>2691.2</v>
      </c>
      <c r="Z144" s="75">
        <f t="shared" si="2"/>
        <v>6527.7</v>
      </c>
    </row>
    <row r="145" spans="1:26" x14ac:dyDescent="0.2">
      <c r="A145" s="21">
        <v>139</v>
      </c>
      <c r="B145" s="19" t="s">
        <v>16</v>
      </c>
      <c r="C145" s="23" t="s">
        <v>199</v>
      </c>
      <c r="D145" s="24">
        <v>12</v>
      </c>
      <c r="E145" s="20">
        <v>1967</v>
      </c>
      <c r="F145" s="20" t="s">
        <v>18</v>
      </c>
      <c r="G145" s="20" t="s">
        <v>19</v>
      </c>
      <c r="H145" s="20">
        <v>4</v>
      </c>
      <c r="I145" s="20">
        <v>5</v>
      </c>
      <c r="J145" s="20">
        <v>78</v>
      </c>
      <c r="K145" s="20" t="s">
        <v>20</v>
      </c>
      <c r="L145" s="20" t="s">
        <v>230</v>
      </c>
      <c r="M145" s="20">
        <v>960</v>
      </c>
      <c r="N145" s="20">
        <v>620.5</v>
      </c>
      <c r="O145" s="20" t="s">
        <v>234</v>
      </c>
      <c r="P145" s="25">
        <v>3971.4</v>
      </c>
      <c r="Q145" s="27">
        <f>P145-R145</f>
        <v>3492.3</v>
      </c>
      <c r="R145" s="18">
        <v>479.1</v>
      </c>
      <c r="S145" s="18">
        <v>152</v>
      </c>
      <c r="T145" s="20">
        <v>0</v>
      </c>
      <c r="U145" s="20"/>
      <c r="V145" s="18">
        <v>328.7</v>
      </c>
      <c r="W145" s="21">
        <v>3364</v>
      </c>
      <c r="X145" s="21" t="s">
        <v>120</v>
      </c>
      <c r="Y145" s="72">
        <v>2017.6999999999998</v>
      </c>
      <c r="Z145" s="75">
        <f t="shared" si="2"/>
        <v>4300.1000000000004</v>
      </c>
    </row>
    <row r="146" spans="1:26" x14ac:dyDescent="0.2">
      <c r="A146" s="18">
        <v>140</v>
      </c>
      <c r="B146" s="19" t="s">
        <v>16</v>
      </c>
      <c r="C146" s="23" t="s">
        <v>199</v>
      </c>
      <c r="D146" s="24">
        <v>13</v>
      </c>
      <c r="E146" s="20">
        <v>1968</v>
      </c>
      <c r="F146" s="20" t="s">
        <v>18</v>
      </c>
      <c r="G146" s="20" t="s">
        <v>19</v>
      </c>
      <c r="H146" s="20">
        <v>6</v>
      </c>
      <c r="I146" s="20">
        <v>5</v>
      </c>
      <c r="J146" s="20">
        <v>119</v>
      </c>
      <c r="K146" s="20" t="s">
        <v>20</v>
      </c>
      <c r="L146" s="20" t="s">
        <v>230</v>
      </c>
      <c r="M146" s="20">
        <v>1400</v>
      </c>
      <c r="N146" s="20">
        <v>1072.9000000000001</v>
      </c>
      <c r="O146" s="20" t="s">
        <v>234</v>
      </c>
      <c r="P146" s="25">
        <v>5151.3999999999996</v>
      </c>
      <c r="Q146" s="47">
        <v>5151.3999999999996</v>
      </c>
      <c r="R146" s="18"/>
      <c r="S146" s="18">
        <v>211</v>
      </c>
      <c r="T146" s="20">
        <v>0</v>
      </c>
      <c r="U146" s="20"/>
      <c r="V146" s="18">
        <v>420</v>
      </c>
      <c r="W146" s="21">
        <v>2750</v>
      </c>
      <c r="X146" s="21" t="s">
        <v>210</v>
      </c>
      <c r="Y146" s="72">
        <v>1473.1</v>
      </c>
      <c r="Z146" s="75">
        <f t="shared" si="2"/>
        <v>5571.4</v>
      </c>
    </row>
    <row r="147" spans="1:26" x14ac:dyDescent="0.2">
      <c r="A147" s="21">
        <v>141</v>
      </c>
      <c r="B147" s="19" t="s">
        <v>16</v>
      </c>
      <c r="C147" s="23" t="s">
        <v>199</v>
      </c>
      <c r="D147" s="24">
        <v>14</v>
      </c>
      <c r="E147" s="20">
        <v>1968</v>
      </c>
      <c r="F147" s="20" t="s">
        <v>18</v>
      </c>
      <c r="G147" s="20" t="s">
        <v>19</v>
      </c>
      <c r="H147" s="20">
        <v>6</v>
      </c>
      <c r="I147" s="20">
        <v>5</v>
      </c>
      <c r="J147" s="20">
        <v>119</v>
      </c>
      <c r="K147" s="20" t="s">
        <v>20</v>
      </c>
      <c r="L147" s="20" t="s">
        <v>230</v>
      </c>
      <c r="M147" s="20">
        <v>1385</v>
      </c>
      <c r="N147" s="20">
        <v>1125.2</v>
      </c>
      <c r="O147" s="20" t="s">
        <v>234</v>
      </c>
      <c r="P147" s="25">
        <v>5193.79</v>
      </c>
      <c r="Q147" s="21">
        <v>5193.79</v>
      </c>
      <c r="R147" s="18"/>
      <c r="S147" s="18">
        <v>221</v>
      </c>
      <c r="T147" s="20">
        <v>0</v>
      </c>
      <c r="U147" s="20"/>
      <c r="V147" s="18">
        <v>261.5</v>
      </c>
      <c r="W147" s="21">
        <v>3427</v>
      </c>
      <c r="X147" s="21" t="s">
        <v>211</v>
      </c>
      <c r="Y147" s="72">
        <v>2143.9</v>
      </c>
      <c r="Z147" s="75">
        <f t="shared" si="2"/>
        <v>5455.29</v>
      </c>
    </row>
    <row r="148" spans="1:26" ht="14.25" customHeight="1" x14ac:dyDescent="0.2">
      <c r="A148" s="18">
        <v>142</v>
      </c>
      <c r="B148" s="19" t="s">
        <v>16</v>
      </c>
      <c r="C148" s="23" t="s">
        <v>199</v>
      </c>
      <c r="D148" s="24" t="s">
        <v>212</v>
      </c>
      <c r="E148" s="20">
        <v>1968</v>
      </c>
      <c r="F148" s="20" t="s">
        <v>32</v>
      </c>
      <c r="G148" s="20" t="s">
        <v>19</v>
      </c>
      <c r="H148" s="20">
        <v>4</v>
      </c>
      <c r="I148" s="20">
        <v>5</v>
      </c>
      <c r="J148" s="20">
        <v>80</v>
      </c>
      <c r="K148" s="20" t="s">
        <v>20</v>
      </c>
      <c r="L148" s="20" t="s">
        <v>230</v>
      </c>
      <c r="M148" s="20">
        <v>900</v>
      </c>
      <c r="N148" s="20">
        <v>634</v>
      </c>
      <c r="O148" s="20" t="s">
        <v>234</v>
      </c>
      <c r="P148" s="25">
        <v>2898.7</v>
      </c>
      <c r="Q148" s="21">
        <v>2898.7</v>
      </c>
      <c r="R148" s="18"/>
      <c r="S148" s="18">
        <v>121</v>
      </c>
      <c r="T148" s="20">
        <v>0</v>
      </c>
      <c r="U148" s="20"/>
      <c r="V148" s="28">
        <v>328</v>
      </c>
      <c r="W148" s="21">
        <v>2730</v>
      </c>
      <c r="X148" s="21" t="s">
        <v>213</v>
      </c>
      <c r="Y148" s="72">
        <v>1914.7</v>
      </c>
      <c r="Z148" s="75">
        <f t="shared" si="2"/>
        <v>3226.7</v>
      </c>
    </row>
    <row r="149" spans="1:26" x14ac:dyDescent="0.2">
      <c r="A149" s="21">
        <v>143</v>
      </c>
      <c r="B149" s="19" t="s">
        <v>16</v>
      </c>
      <c r="C149" s="23" t="s">
        <v>199</v>
      </c>
      <c r="D149" s="24" t="s">
        <v>214</v>
      </c>
      <c r="E149" s="20">
        <v>1979</v>
      </c>
      <c r="F149" s="20" t="s">
        <v>18</v>
      </c>
      <c r="G149" s="20" t="s">
        <v>19</v>
      </c>
      <c r="H149" s="20">
        <v>4</v>
      </c>
      <c r="I149" s="20">
        <v>5</v>
      </c>
      <c r="J149" s="20">
        <v>60</v>
      </c>
      <c r="K149" s="20" t="s">
        <v>20</v>
      </c>
      <c r="L149" s="20" t="s">
        <v>230</v>
      </c>
      <c r="M149" s="20">
        <v>830</v>
      </c>
      <c r="N149" s="20">
        <v>656.6</v>
      </c>
      <c r="O149" s="20" t="s">
        <v>234</v>
      </c>
      <c r="P149" s="25">
        <v>3083.39</v>
      </c>
      <c r="Q149" s="21">
        <v>3083.39</v>
      </c>
      <c r="R149" s="18"/>
      <c r="S149" s="18">
        <v>140</v>
      </c>
      <c r="T149" s="20">
        <v>0</v>
      </c>
      <c r="U149" s="20"/>
      <c r="V149" s="18">
        <v>329.6</v>
      </c>
      <c r="W149" s="21">
        <v>1719</v>
      </c>
      <c r="X149" s="21" t="s">
        <v>215</v>
      </c>
      <c r="Y149" s="72">
        <v>967</v>
      </c>
      <c r="Z149" s="75">
        <f t="shared" si="2"/>
        <v>3412.99</v>
      </c>
    </row>
    <row r="150" spans="1:26" x14ac:dyDescent="0.2">
      <c r="A150" s="18">
        <v>144</v>
      </c>
      <c r="B150" s="19" t="s">
        <v>16</v>
      </c>
      <c r="C150" s="23" t="s">
        <v>199</v>
      </c>
      <c r="D150" s="24" t="s">
        <v>216</v>
      </c>
      <c r="E150" s="20">
        <v>1968</v>
      </c>
      <c r="F150" s="20" t="s">
        <v>18</v>
      </c>
      <c r="G150" s="20" t="s">
        <v>19</v>
      </c>
      <c r="H150" s="20">
        <v>7</v>
      </c>
      <c r="I150" s="20">
        <v>5</v>
      </c>
      <c r="J150" s="20">
        <v>139</v>
      </c>
      <c r="K150" s="20" t="s">
        <v>20</v>
      </c>
      <c r="L150" s="20" t="s">
        <v>230</v>
      </c>
      <c r="M150" s="20">
        <v>1660</v>
      </c>
      <c r="N150" s="20">
        <v>1339.6</v>
      </c>
      <c r="O150" s="20" t="s">
        <v>234</v>
      </c>
      <c r="P150" s="25">
        <v>6191.8</v>
      </c>
      <c r="Q150" s="21">
        <v>6191.8</v>
      </c>
      <c r="R150" s="18"/>
      <c r="S150" s="18">
        <v>250</v>
      </c>
      <c r="T150" s="20">
        <v>0</v>
      </c>
      <c r="U150" s="20"/>
      <c r="V150" s="18">
        <v>546</v>
      </c>
      <c r="W150" s="21">
        <v>4242</v>
      </c>
      <c r="X150" s="21" t="s">
        <v>217</v>
      </c>
      <c r="Y150" s="72">
        <v>2703</v>
      </c>
      <c r="Z150" s="75">
        <f t="shared" si="2"/>
        <v>6737.8</v>
      </c>
    </row>
    <row r="151" spans="1:26" x14ac:dyDescent="0.2">
      <c r="A151" s="21">
        <v>145</v>
      </c>
      <c r="B151" s="19" t="s">
        <v>16</v>
      </c>
      <c r="C151" s="23" t="s">
        <v>199</v>
      </c>
      <c r="D151" s="24">
        <v>17</v>
      </c>
      <c r="E151" s="20">
        <v>1971</v>
      </c>
      <c r="F151" s="20" t="s">
        <v>32</v>
      </c>
      <c r="G151" s="20" t="s">
        <v>36</v>
      </c>
      <c r="H151" s="20">
        <v>6</v>
      </c>
      <c r="I151" s="20">
        <v>5</v>
      </c>
      <c r="J151" s="20">
        <v>100</v>
      </c>
      <c r="K151" s="20" t="s">
        <v>20</v>
      </c>
      <c r="L151" s="20" t="s">
        <v>230</v>
      </c>
      <c r="M151" s="20">
        <v>1650</v>
      </c>
      <c r="N151" s="20">
        <v>1001.3</v>
      </c>
      <c r="O151" s="20" t="s">
        <v>234</v>
      </c>
      <c r="P151" s="25">
        <v>4538.49</v>
      </c>
      <c r="Q151" s="21">
        <v>4538.49</v>
      </c>
      <c r="R151" s="18"/>
      <c r="S151" s="18">
        <v>211</v>
      </c>
      <c r="T151" s="20">
        <v>0</v>
      </c>
      <c r="U151" s="20"/>
      <c r="V151" s="18">
        <v>475</v>
      </c>
      <c r="W151" s="21">
        <v>3972</v>
      </c>
      <c r="X151" s="21" t="s">
        <v>218</v>
      </c>
      <c r="Y151" s="72">
        <v>2709.1</v>
      </c>
      <c r="Z151" s="75">
        <f t="shared" si="2"/>
        <v>5013.49</v>
      </c>
    </row>
    <row r="152" spans="1:26" x14ac:dyDescent="0.2">
      <c r="A152" s="18">
        <v>146</v>
      </c>
      <c r="B152" s="19" t="s">
        <v>16</v>
      </c>
      <c r="C152" s="23" t="s">
        <v>199</v>
      </c>
      <c r="D152" s="24" t="s">
        <v>102</v>
      </c>
      <c r="E152" s="20">
        <v>1974</v>
      </c>
      <c r="F152" s="20" t="s">
        <v>18</v>
      </c>
      <c r="G152" s="20" t="s">
        <v>19</v>
      </c>
      <c r="H152" s="20">
        <v>8</v>
      </c>
      <c r="I152" s="20">
        <v>5</v>
      </c>
      <c r="J152" s="20">
        <v>119</v>
      </c>
      <c r="K152" s="20" t="s">
        <v>20</v>
      </c>
      <c r="L152" s="20" t="s">
        <v>230</v>
      </c>
      <c r="M152" s="20">
        <v>1565</v>
      </c>
      <c r="N152" s="20">
        <v>1238.8</v>
      </c>
      <c r="O152" s="20" t="s">
        <v>234</v>
      </c>
      <c r="P152" s="25">
        <v>5823.2</v>
      </c>
      <c r="Q152" s="27">
        <f>P152-R152</f>
        <v>5748.7</v>
      </c>
      <c r="R152" s="18">
        <f>23.7+50.8</f>
        <v>74.5</v>
      </c>
      <c r="S152" s="18">
        <v>244</v>
      </c>
      <c r="T152" s="20">
        <v>0</v>
      </c>
      <c r="U152" s="20"/>
      <c r="V152" s="18">
        <v>656.8</v>
      </c>
      <c r="W152" s="21">
        <v>3236</v>
      </c>
      <c r="X152" s="21" t="s">
        <v>219</v>
      </c>
      <c r="Y152" s="72">
        <v>1805.2</v>
      </c>
      <c r="Z152" s="75">
        <f t="shared" si="2"/>
        <v>6480</v>
      </c>
    </row>
    <row r="153" spans="1:26" x14ac:dyDescent="0.2">
      <c r="A153" s="21">
        <v>147</v>
      </c>
      <c r="B153" s="19" t="s">
        <v>16</v>
      </c>
      <c r="C153" s="23" t="s">
        <v>199</v>
      </c>
      <c r="D153" s="24" t="s">
        <v>220</v>
      </c>
      <c r="E153" s="20">
        <v>1974</v>
      </c>
      <c r="F153" s="20" t="s">
        <v>18</v>
      </c>
      <c r="G153" s="20" t="s">
        <v>19</v>
      </c>
      <c r="H153" s="20">
        <v>6</v>
      </c>
      <c r="I153" s="20">
        <v>5</v>
      </c>
      <c r="J153" s="20">
        <v>90</v>
      </c>
      <c r="K153" s="20" t="s">
        <v>20</v>
      </c>
      <c r="L153" s="20" t="s">
        <v>230</v>
      </c>
      <c r="M153" s="20">
        <v>1208</v>
      </c>
      <c r="N153" s="20">
        <v>955.8</v>
      </c>
      <c r="O153" s="20" t="s">
        <v>234</v>
      </c>
      <c r="P153" s="25">
        <v>4422.8999999999996</v>
      </c>
      <c r="Q153" s="21">
        <v>4422.8999999999996</v>
      </c>
      <c r="R153" s="18"/>
      <c r="S153" s="18">
        <v>221</v>
      </c>
      <c r="T153" s="20">
        <v>0</v>
      </c>
      <c r="U153" s="20"/>
      <c r="V153" s="18">
        <v>492.6</v>
      </c>
      <c r="W153" s="21">
        <v>2615</v>
      </c>
      <c r="X153" s="21" t="s">
        <v>221</v>
      </c>
      <c r="Y153" s="72">
        <v>1512.2</v>
      </c>
      <c r="Z153" s="75">
        <f t="shared" si="2"/>
        <v>4915.5</v>
      </c>
    </row>
    <row r="154" spans="1:26" x14ac:dyDescent="0.2">
      <c r="A154" s="18">
        <v>148</v>
      </c>
      <c r="B154" s="19" t="s">
        <v>16</v>
      </c>
      <c r="C154" s="23" t="s">
        <v>199</v>
      </c>
      <c r="D154" s="24" t="s">
        <v>222</v>
      </c>
      <c r="E154" s="20">
        <v>1974</v>
      </c>
      <c r="F154" s="20" t="s">
        <v>18</v>
      </c>
      <c r="G154" s="20" t="s">
        <v>19</v>
      </c>
      <c r="H154" s="20">
        <v>6</v>
      </c>
      <c r="I154" s="20">
        <v>5</v>
      </c>
      <c r="J154" s="20">
        <v>90</v>
      </c>
      <c r="K154" s="20" t="s">
        <v>20</v>
      </c>
      <c r="L154" s="20" t="s">
        <v>230</v>
      </c>
      <c r="M154" s="20">
        <v>1200</v>
      </c>
      <c r="N154" s="20">
        <v>956.6</v>
      </c>
      <c r="O154" s="20" t="s">
        <v>234</v>
      </c>
      <c r="P154" s="25">
        <v>4377.3999999999996</v>
      </c>
      <c r="Q154" s="21">
        <v>4377.3999999999996</v>
      </c>
      <c r="R154" s="18"/>
      <c r="S154" s="18">
        <v>196</v>
      </c>
      <c r="T154" s="20">
        <v>0</v>
      </c>
      <c r="U154" s="20"/>
      <c r="V154" s="18">
        <v>495.6</v>
      </c>
      <c r="W154" s="21">
        <v>2617</v>
      </c>
      <c r="X154" s="21" t="s">
        <v>223</v>
      </c>
      <c r="Y154" s="72">
        <v>1518.3</v>
      </c>
      <c r="Z154" s="75">
        <f t="shared" si="2"/>
        <v>4873</v>
      </c>
    </row>
    <row r="155" spans="1:26" x14ac:dyDescent="0.2">
      <c r="A155" s="115">
        <v>149</v>
      </c>
      <c r="B155" s="116" t="s">
        <v>16</v>
      </c>
      <c r="C155" s="117" t="s">
        <v>199</v>
      </c>
      <c r="D155" s="118">
        <v>1</v>
      </c>
      <c r="E155" s="118">
        <v>1977</v>
      </c>
      <c r="F155" s="118" t="s">
        <v>32</v>
      </c>
      <c r="G155" s="118" t="s">
        <v>19</v>
      </c>
      <c r="H155" s="118">
        <v>2</v>
      </c>
      <c r="I155" s="118">
        <v>9</v>
      </c>
      <c r="J155" s="118">
        <v>53</v>
      </c>
      <c r="K155" s="118" t="s">
        <v>20</v>
      </c>
      <c r="L155" s="118" t="s">
        <v>21</v>
      </c>
      <c r="M155" s="118">
        <v>400</v>
      </c>
      <c r="N155" s="118">
        <v>298.2</v>
      </c>
      <c r="O155" s="118" t="s">
        <v>234</v>
      </c>
      <c r="P155" s="119">
        <v>2391.6999999999998</v>
      </c>
      <c r="Q155" s="74">
        <v>2391.6999999999998</v>
      </c>
      <c r="R155" s="115"/>
      <c r="S155" s="115">
        <v>106</v>
      </c>
      <c r="T155" s="120">
        <v>1</v>
      </c>
      <c r="U155" s="74"/>
      <c r="V155" s="115">
        <v>619.70000000000005</v>
      </c>
      <c r="W155" s="114">
        <v>1546</v>
      </c>
      <c r="X155" s="114" t="s">
        <v>248</v>
      </c>
      <c r="Y155" s="1">
        <v>1097</v>
      </c>
      <c r="Z155" s="75">
        <f>P155+V155</f>
        <v>3011.3999999999996</v>
      </c>
    </row>
    <row r="156" spans="1:26" s="4" customFormat="1" ht="12" x14ac:dyDescent="0.2">
      <c r="A156" s="48"/>
      <c r="B156" s="50"/>
      <c r="C156" s="51" t="s">
        <v>224</v>
      </c>
      <c r="D156" s="52"/>
      <c r="E156" s="52"/>
      <c r="F156" s="52"/>
      <c r="G156" s="52"/>
      <c r="H156" s="52"/>
      <c r="I156" s="52"/>
      <c r="J156" s="52"/>
      <c r="K156" s="52"/>
      <c r="L156" s="52"/>
      <c r="M156" s="53">
        <f>SUM(M7:M155)</f>
        <v>153439.38</v>
      </c>
      <c r="N156" s="53">
        <f>SUM(N7:N155)</f>
        <v>112509.09999999999</v>
      </c>
      <c r="O156" s="53"/>
      <c r="P156" s="53">
        <f>SUM(P7:P155)</f>
        <v>586248.47000000032</v>
      </c>
      <c r="Q156" s="54">
        <f>SUM(Q7:Q155)</f>
        <v>566829.76000000024</v>
      </c>
      <c r="R156" s="55">
        <f>SUM(R7:R155)</f>
        <v>19461.810000000001</v>
      </c>
      <c r="S156" s="54">
        <f t="shared" ref="S156:U156" si="3">SUM(S7:S155)</f>
        <v>25113</v>
      </c>
      <c r="T156" s="121">
        <f t="shared" si="3"/>
        <v>53</v>
      </c>
      <c r="U156" s="121">
        <f t="shared" si="3"/>
        <v>1</v>
      </c>
      <c r="V156" s="56">
        <f>SUM(V7:V155)</f>
        <v>63220.23</v>
      </c>
      <c r="W156" s="56">
        <f t="shared" ref="W156:Z156" si="4">SUM(W7:W155)</f>
        <v>469077</v>
      </c>
      <c r="X156" s="56"/>
      <c r="Y156" s="73">
        <f t="shared" si="4"/>
        <v>320974.89999999997</v>
      </c>
      <c r="Z156" s="56">
        <f>SUM(Z7:Z155)</f>
        <v>649468.70000000007</v>
      </c>
    </row>
    <row r="157" spans="1:26" s="4" customFormat="1" ht="12" x14ac:dyDescent="0.2">
      <c r="A157" s="57"/>
      <c r="B157" s="58"/>
      <c r="C157" s="59"/>
      <c r="D157" s="58"/>
      <c r="E157" s="58"/>
      <c r="F157" s="58"/>
      <c r="G157" s="58"/>
      <c r="H157" s="58"/>
      <c r="I157" s="58"/>
      <c r="J157" s="58"/>
      <c r="K157" s="58"/>
      <c r="L157" s="58"/>
      <c r="M157" s="60"/>
      <c r="N157" s="58"/>
      <c r="O157" s="58"/>
      <c r="P157" s="58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6" s="4" customFormat="1" ht="12" x14ac:dyDescent="0.2">
      <c r="A158" s="57"/>
      <c r="B158" s="58"/>
      <c r="C158" s="59" t="s">
        <v>225</v>
      </c>
      <c r="D158" s="58"/>
      <c r="E158" s="58"/>
      <c r="F158" s="58"/>
      <c r="G158" s="58"/>
      <c r="H158" s="58"/>
      <c r="I158" s="58"/>
      <c r="J158" s="58" t="s">
        <v>226</v>
      </c>
      <c r="K158" s="58"/>
      <c r="L158" s="58"/>
      <c r="M158" s="61"/>
      <c r="N158" s="58"/>
      <c r="O158" s="58"/>
      <c r="P158" s="62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6" customFormat="1" ht="16.5" customHeight="1" x14ac:dyDescent="0.2">
      <c r="A159" s="17"/>
      <c r="B159" s="63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49"/>
      <c r="N159" s="49"/>
      <c r="O159" s="49"/>
      <c r="P159" s="49"/>
      <c r="Q159" s="49"/>
      <c r="R159" s="17"/>
      <c r="S159" s="17"/>
      <c r="T159" s="17" t="s">
        <v>247</v>
      </c>
      <c r="U159" s="49"/>
      <c r="V159" s="17"/>
      <c r="W159" s="49"/>
      <c r="X159" s="49"/>
      <c r="Y159" s="49"/>
    </row>
    <row r="160" spans="1:26" customFormat="1" x14ac:dyDescent="0.2">
      <c r="A160" s="17"/>
      <c r="B160" s="63"/>
      <c r="C160" s="64"/>
      <c r="D160" s="22"/>
      <c r="E160" s="22"/>
      <c r="F160" s="22"/>
      <c r="G160" s="65" t="s">
        <v>235</v>
      </c>
      <c r="H160" s="65"/>
      <c r="I160" s="66">
        <v>68599.45</v>
      </c>
      <c r="J160" s="65">
        <v>8988.7999999999993</v>
      </c>
      <c r="K160" s="65"/>
      <c r="L160" s="66">
        <f>I160+J160</f>
        <v>77588.25</v>
      </c>
      <c r="M160" s="67"/>
      <c r="N160" s="67"/>
      <c r="O160" s="67"/>
      <c r="P160" s="49"/>
      <c r="Q160" s="49"/>
      <c r="R160" s="17"/>
      <c r="S160" s="17"/>
      <c r="T160" s="49"/>
      <c r="U160" s="49"/>
      <c r="V160" s="17"/>
      <c r="W160" s="49"/>
      <c r="X160" s="49"/>
      <c r="Y160" s="49"/>
    </row>
    <row r="161" spans="1:24" x14ac:dyDescent="0.2">
      <c r="A161" s="17"/>
      <c r="B161" s="68"/>
      <c r="C161" s="64"/>
      <c r="D161" s="64"/>
      <c r="E161" s="64"/>
      <c r="F161" s="64"/>
      <c r="G161" s="65" t="s">
        <v>236</v>
      </c>
      <c r="H161" s="65"/>
      <c r="I161" s="65">
        <f>499210.06+2391.7</f>
        <v>501601.76</v>
      </c>
      <c r="J161" s="65">
        <f>51632.03+619.7</f>
        <v>52251.729999999996</v>
      </c>
      <c r="K161" s="65"/>
      <c r="L161" s="66">
        <f t="shared" ref="L161:L163" si="5">I161+J161</f>
        <v>553853.49</v>
      </c>
      <c r="M161" s="67"/>
      <c r="N161" s="67"/>
      <c r="O161" s="67"/>
      <c r="P161" s="69"/>
      <c r="S161" s="17"/>
      <c r="T161" s="49"/>
      <c r="U161" s="49"/>
      <c r="V161" s="17"/>
      <c r="W161" s="49"/>
      <c r="X161" s="49"/>
    </row>
    <row r="162" spans="1:24" x14ac:dyDescent="0.2">
      <c r="A162" s="17"/>
      <c r="B162" s="70"/>
      <c r="C162" s="17"/>
      <c r="D162" s="17"/>
      <c r="E162" s="17"/>
      <c r="F162" s="17"/>
      <c r="G162" s="67" t="s">
        <v>237</v>
      </c>
      <c r="H162" s="67"/>
      <c r="I162" s="67">
        <v>16047.26</v>
      </c>
      <c r="J162" s="67">
        <v>1979.7</v>
      </c>
      <c r="K162" s="67"/>
      <c r="L162" s="66">
        <f t="shared" si="5"/>
        <v>18026.96</v>
      </c>
      <c r="M162" s="67"/>
      <c r="N162" s="67"/>
      <c r="O162" s="67"/>
      <c r="S162" s="17"/>
      <c r="T162" s="49"/>
      <c r="U162" s="49"/>
      <c r="V162" s="17"/>
      <c r="W162" s="49"/>
      <c r="X162" s="49"/>
    </row>
    <row r="163" spans="1:24" x14ac:dyDescent="0.2">
      <c r="A163" s="17"/>
      <c r="B163" s="70"/>
      <c r="C163" s="17"/>
      <c r="D163" s="17"/>
      <c r="E163" s="17"/>
      <c r="F163" s="17"/>
      <c r="G163" s="67"/>
      <c r="H163" s="67"/>
      <c r="I163" s="67"/>
      <c r="J163" s="67"/>
      <c r="K163" s="67"/>
      <c r="L163" s="66">
        <f t="shared" si="5"/>
        <v>0</v>
      </c>
      <c r="M163" s="67"/>
      <c r="N163" s="67"/>
      <c r="O163" s="67"/>
      <c r="S163" s="17"/>
      <c r="T163" s="49"/>
      <c r="U163" s="49"/>
      <c r="V163" s="17"/>
      <c r="W163" s="49"/>
      <c r="X163" s="49"/>
    </row>
    <row r="164" spans="1:24" x14ac:dyDescent="0.2">
      <c r="A164" s="17"/>
      <c r="B164" s="70"/>
      <c r="C164" s="17"/>
      <c r="D164" s="17"/>
      <c r="E164" s="17"/>
      <c r="F164" s="17"/>
      <c r="G164" s="67" t="s">
        <v>238</v>
      </c>
      <c r="H164" s="67"/>
      <c r="I164" s="71">
        <f>I160+I161+I162</f>
        <v>586248.47</v>
      </c>
      <c r="J164" s="71">
        <f t="shared" ref="J164:L164" si="6">J160+J161+J162</f>
        <v>63220.229999999996</v>
      </c>
      <c r="K164" s="71">
        <f t="shared" si="6"/>
        <v>0</v>
      </c>
      <c r="L164" s="71">
        <f t="shared" si="6"/>
        <v>649468.69999999995</v>
      </c>
      <c r="M164" s="67"/>
      <c r="N164" s="67"/>
      <c r="O164" s="67"/>
      <c r="S164" s="17"/>
      <c r="T164" s="49"/>
      <c r="U164" s="49"/>
      <c r="V164" s="17"/>
      <c r="W164" s="49"/>
      <c r="X164" s="49"/>
    </row>
    <row r="165" spans="1:24" x14ac:dyDescent="0.2">
      <c r="A165" s="17"/>
      <c r="B165" s="70"/>
      <c r="C165" s="17"/>
      <c r="D165" s="17"/>
      <c r="E165" s="17"/>
      <c r="F165" s="17"/>
      <c r="G165" s="67"/>
      <c r="H165" s="67"/>
      <c r="I165" s="67"/>
      <c r="J165" s="67"/>
      <c r="K165" s="67"/>
      <c r="L165" s="67"/>
      <c r="M165" s="67"/>
      <c r="N165" s="67"/>
      <c r="O165" s="67"/>
      <c r="S165" s="17"/>
      <c r="T165" s="49"/>
      <c r="U165" s="49"/>
      <c r="V165" s="17"/>
      <c r="W165" s="49"/>
      <c r="X165" s="49"/>
    </row>
    <row r="166" spans="1:24" x14ac:dyDescent="0.2">
      <c r="A166" s="17"/>
      <c r="B166" s="70"/>
      <c r="C166" s="17"/>
      <c r="D166" s="17"/>
      <c r="E166" s="17"/>
      <c r="F166" s="17"/>
      <c r="G166" s="79" t="s">
        <v>242</v>
      </c>
      <c r="H166" s="79"/>
      <c r="I166" s="79"/>
      <c r="J166" s="79"/>
      <c r="K166" s="79"/>
      <c r="L166" s="79"/>
      <c r="M166" s="67"/>
      <c r="N166" s="67"/>
      <c r="O166" s="67"/>
      <c r="S166" s="17"/>
      <c r="T166" s="49"/>
      <c r="U166" s="49"/>
      <c r="V166" s="17"/>
      <c r="W166" s="49"/>
      <c r="X166" s="49"/>
    </row>
    <row r="167" spans="1:24" x14ac:dyDescent="0.2">
      <c r="G167" s="8" t="s">
        <v>235</v>
      </c>
      <c r="H167" s="8"/>
      <c r="I167" s="9">
        <v>68.599999999999994</v>
      </c>
      <c r="J167" s="13">
        <v>9</v>
      </c>
      <c r="K167" s="65"/>
      <c r="L167" s="66">
        <f>I167+J167</f>
        <v>77.599999999999994</v>
      </c>
    </row>
    <row r="168" spans="1:24" x14ac:dyDescent="0.2">
      <c r="G168" s="10" t="s">
        <v>236</v>
      </c>
      <c r="H168" s="10"/>
      <c r="I168" s="16">
        <v>501.6</v>
      </c>
      <c r="J168" s="14">
        <v>52.3</v>
      </c>
      <c r="K168" s="65"/>
      <c r="L168" s="66">
        <f t="shared" ref="L168:L170" si="7">I168+J168</f>
        <v>553.9</v>
      </c>
    </row>
    <row r="169" spans="1:24" x14ac:dyDescent="0.2">
      <c r="G169" s="11" t="s">
        <v>237</v>
      </c>
      <c r="H169" s="11"/>
      <c r="I169" s="12">
        <v>16</v>
      </c>
      <c r="J169" s="15">
        <v>2</v>
      </c>
      <c r="K169" s="67"/>
      <c r="L169" s="66">
        <f t="shared" si="7"/>
        <v>18</v>
      </c>
    </row>
    <row r="170" spans="1:24" x14ac:dyDescent="0.2">
      <c r="G170" s="11"/>
      <c r="H170" s="11"/>
      <c r="I170" s="11"/>
      <c r="J170" s="11"/>
      <c r="K170" s="67"/>
      <c r="L170" s="66">
        <f t="shared" si="7"/>
        <v>0</v>
      </c>
    </row>
    <row r="171" spans="1:24" x14ac:dyDescent="0.2">
      <c r="G171" s="11" t="s">
        <v>238</v>
      </c>
      <c r="H171" s="11"/>
      <c r="I171" s="12">
        <f>I167+I168+I169</f>
        <v>586.20000000000005</v>
      </c>
      <c r="J171" s="12">
        <f t="shared" ref="J171:L171" si="8">J167+J168+J169</f>
        <v>63.3</v>
      </c>
      <c r="K171" s="71"/>
      <c r="L171" s="71">
        <f t="shared" si="8"/>
        <v>649.5</v>
      </c>
    </row>
    <row r="173" spans="1:24" x14ac:dyDescent="0.2">
      <c r="G173" s="80" t="s">
        <v>243</v>
      </c>
      <c r="H173" s="80"/>
      <c r="I173" s="80"/>
      <c r="J173" s="80"/>
      <c r="K173" s="80"/>
      <c r="L173" s="80"/>
    </row>
    <row r="174" spans="1:24" x14ac:dyDescent="0.2">
      <c r="G174" s="8"/>
      <c r="H174" s="8"/>
      <c r="I174" s="9"/>
      <c r="J174" s="13"/>
      <c r="K174" s="65"/>
      <c r="L174" s="66"/>
    </row>
    <row r="175" spans="1:24" x14ac:dyDescent="0.2">
      <c r="G175" s="11" t="s">
        <v>238</v>
      </c>
      <c r="H175" s="11"/>
      <c r="I175" s="12">
        <f>583.8+4.4+1.2+0.1+3.5</f>
        <v>593</v>
      </c>
      <c r="J175" s="12">
        <f>62.6+0.5+0.3</f>
        <v>63.4</v>
      </c>
      <c r="K175" s="71"/>
      <c r="L175" s="71">
        <f>I175+J175</f>
        <v>656.4</v>
      </c>
    </row>
    <row r="176" spans="1:24" x14ac:dyDescent="0.2">
      <c r="G176" s="11"/>
      <c r="H176" s="11"/>
      <c r="I176" s="12"/>
      <c r="J176" s="15"/>
      <c r="K176" s="67"/>
      <c r="L176" s="66"/>
    </row>
    <row r="177" spans="7:12" x14ac:dyDescent="0.2">
      <c r="G177" s="11"/>
      <c r="H177" s="11"/>
      <c r="I177" s="11"/>
      <c r="J177" s="11"/>
      <c r="K177" s="67"/>
      <c r="L177" s="66"/>
    </row>
    <row r="178" spans="7:12" x14ac:dyDescent="0.2">
      <c r="G178" s="8"/>
      <c r="H178" s="8"/>
      <c r="I178" s="9"/>
      <c r="J178" s="13"/>
      <c r="K178" s="65"/>
      <c r="L178" s="66"/>
    </row>
    <row r="179" spans="7:12" x14ac:dyDescent="0.2">
      <c r="G179" s="10"/>
      <c r="H179" s="10"/>
      <c r="I179" s="16"/>
      <c r="J179" s="14"/>
      <c r="K179" s="65"/>
      <c r="L179" s="66"/>
    </row>
    <row r="180" spans="7:12" x14ac:dyDescent="0.2">
      <c r="G180" s="11"/>
      <c r="H180" s="11"/>
      <c r="I180" s="12"/>
      <c r="J180" s="15"/>
      <c r="K180" s="67"/>
      <c r="L180" s="66"/>
    </row>
    <row r="181" spans="7:12" x14ac:dyDescent="0.2">
      <c r="G181" s="11"/>
      <c r="H181" s="11"/>
      <c r="I181" s="11"/>
      <c r="J181" s="11"/>
      <c r="K181" s="67"/>
      <c r="L181" s="66"/>
    </row>
    <row r="182" spans="7:12" x14ac:dyDescent="0.2">
      <c r="G182" s="11"/>
      <c r="H182" s="11"/>
      <c r="I182" s="12"/>
      <c r="J182" s="12"/>
      <c r="K182" s="71"/>
      <c r="L182" s="71"/>
    </row>
  </sheetData>
  <autoFilter ref="B6:Y156"/>
  <mergeCells count="30">
    <mergeCell ref="X2:X5"/>
    <mergeCell ref="U2:U5"/>
    <mergeCell ref="V2:V5"/>
    <mergeCell ref="J2:J5"/>
    <mergeCell ref="O2:O5"/>
    <mergeCell ref="K2:K5"/>
    <mergeCell ref="L2:L5"/>
    <mergeCell ref="M2:M5"/>
    <mergeCell ref="N2:N5"/>
    <mergeCell ref="G2:G5"/>
    <mergeCell ref="H2:H5"/>
    <mergeCell ref="I2:I5"/>
    <mergeCell ref="A2:A5"/>
    <mergeCell ref="W2:W5"/>
    <mergeCell ref="Z2:Z5"/>
    <mergeCell ref="G166:L166"/>
    <mergeCell ref="G173:L173"/>
    <mergeCell ref="B1:Y1"/>
    <mergeCell ref="Y2:Y5"/>
    <mergeCell ref="T2:T5"/>
    <mergeCell ref="R3:R5"/>
    <mergeCell ref="Q3:Q5"/>
    <mergeCell ref="S2:S5"/>
    <mergeCell ref="Q2:R2"/>
    <mergeCell ref="B2:B5"/>
    <mergeCell ref="C2:C5"/>
    <mergeCell ref="D2:D5"/>
    <mergeCell ref="E2:E5"/>
    <mergeCell ref="P2:P5"/>
    <mergeCell ref="F2:F5"/>
  </mergeCells>
  <printOptions horizontalCentered="1"/>
  <pageMargins left="0.25" right="0.25" top="0.75" bottom="0.75" header="0.3" footer="0.3"/>
  <pageSetup paperSize="9" scale="61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Характеристика МКД</vt:lpstr>
      <vt:lpstr>'Характеристика МКД'!Заголовки_для_печати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Шарыпова Л.В.</dc:creator>
  <cp:lastModifiedBy>Шарыпова Л.В.</cp:lastModifiedBy>
  <cp:lastPrinted>2015-04-01T05:53:51Z</cp:lastPrinted>
  <dcterms:created xsi:type="dcterms:W3CDTF">2015-03-19T11:10:21Z</dcterms:created>
  <dcterms:modified xsi:type="dcterms:W3CDTF">2015-04-03T09:01:56Z</dcterms:modified>
</cp:coreProperties>
</file>