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68" windowWidth="23256" windowHeight="11340" tabRatio="697" activeTab="1"/>
  </bookViews>
  <sheets>
    <sheet name="Шахматка" sheetId="2" r:id="rId1"/>
    <sheet name="2016" sheetId="1" r:id="rId2"/>
    <sheet name="Лист1" sheetId="3" r:id="rId3"/>
  </sheets>
  <definedNames>
    <definedName name="_xlnm._FilterDatabase" localSheetId="1" hidden="1">'2016'!$A$8:$J$355</definedName>
    <definedName name="_xlnm.Print_Titles" localSheetId="1">'2016'!$8:$8</definedName>
    <definedName name="_xlnm.Print_Area" localSheetId="1">'2016'!$A$1:$K$355</definedName>
    <definedName name="_xlnm.Print_Area" localSheetId="0">Шахматка!$A$1:$I$22</definedName>
  </definedNames>
  <calcPr calcId="145621"/>
</workbook>
</file>

<file path=xl/calcChain.xml><?xml version="1.0" encoding="utf-8"?>
<calcChain xmlns="http://schemas.openxmlformats.org/spreadsheetml/2006/main">
  <c r="I91" i="1" l="1"/>
  <c r="I92" i="1" l="1"/>
  <c r="I316" i="1" l="1"/>
  <c r="I299" i="1"/>
  <c r="I265" i="1"/>
  <c r="I237" i="1"/>
  <c r="I219" i="1"/>
  <c r="I204" i="1"/>
  <c r="I192" i="1"/>
  <c r="I165" i="1"/>
  <c r="I140" i="1"/>
  <c r="I114" i="1"/>
  <c r="I94" i="1"/>
  <c r="I76" i="1"/>
  <c r="I53" i="1"/>
  <c r="I34" i="1"/>
  <c r="I9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3" i="1"/>
  <c r="J95" i="1"/>
  <c r="J96" i="1"/>
  <c r="J97" i="1"/>
  <c r="J98" i="1"/>
  <c r="J99" i="1"/>
  <c r="J102" i="1"/>
  <c r="J103" i="1"/>
  <c r="J107" i="1"/>
  <c r="J110" i="1"/>
  <c r="J112" i="1"/>
  <c r="J113" i="1"/>
  <c r="J115" i="1"/>
  <c r="J117" i="1"/>
  <c r="J118" i="1"/>
  <c r="J119" i="1"/>
  <c r="J120" i="1"/>
  <c r="J121" i="1"/>
  <c r="J122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3" i="1"/>
  <c r="J194" i="1"/>
  <c r="J195" i="1"/>
  <c r="J196" i="1"/>
  <c r="J197" i="1"/>
  <c r="J198" i="1"/>
  <c r="J199" i="1"/>
  <c r="J200" i="1"/>
  <c r="J201" i="1"/>
  <c r="J202" i="1"/>
  <c r="J203" i="1"/>
  <c r="J205" i="1"/>
  <c r="J206" i="1"/>
  <c r="J207" i="1"/>
  <c r="J208" i="1"/>
  <c r="J209" i="1"/>
  <c r="J210" i="1"/>
  <c r="J211" i="1"/>
  <c r="J212" i="1"/>
  <c r="J213" i="1"/>
  <c r="J214" i="1"/>
  <c r="J215" i="1"/>
  <c r="J217" i="1"/>
  <c r="J218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9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60" i="1"/>
  <c r="J263" i="1"/>
  <c r="J264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4" i="1"/>
  <c r="J295" i="1"/>
  <c r="J296" i="1"/>
  <c r="J297" i="1"/>
  <c r="J298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3" i="1"/>
  <c r="J334" i="1"/>
  <c r="J335" i="1"/>
  <c r="J336" i="1"/>
  <c r="J337" i="1"/>
  <c r="J338" i="1"/>
  <c r="J339" i="1"/>
  <c r="J340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10" i="1"/>
  <c r="G9" i="1" l="1"/>
  <c r="J9" i="1" l="1"/>
  <c r="H15" i="2"/>
  <c r="G15" i="2"/>
  <c r="F15" i="2"/>
  <c r="D15" i="2"/>
  <c r="C15" i="2"/>
  <c r="G92" i="1"/>
  <c r="J92" i="1" s="1"/>
  <c r="G91" i="1"/>
  <c r="J91" i="1" s="1"/>
  <c r="G90" i="1"/>
  <c r="J90" i="1" s="1"/>
  <c r="G216" i="1"/>
  <c r="J216" i="1" s="1"/>
  <c r="H9" i="2"/>
  <c r="G9" i="2"/>
  <c r="F9" i="2"/>
  <c r="D9" i="2"/>
  <c r="C9" i="2"/>
  <c r="G204" i="1" l="1"/>
  <c r="E15" i="2"/>
  <c r="E9" i="2"/>
  <c r="G76" i="1"/>
  <c r="J76" i="1" s="1"/>
  <c r="H10" i="2"/>
  <c r="G10" i="2"/>
  <c r="E10" i="2"/>
  <c r="D10" i="2"/>
  <c r="G111" i="1"/>
  <c r="J111" i="1" s="1"/>
  <c r="G100" i="1"/>
  <c r="J100" i="1" s="1"/>
  <c r="G316" i="1" l="1"/>
  <c r="H12" i="2"/>
  <c r="E12" i="2"/>
  <c r="D12" i="2"/>
  <c r="G157" i="1"/>
  <c r="J157" i="1" s="1"/>
  <c r="G150" i="1" l="1"/>
  <c r="J150" i="1" s="1"/>
  <c r="F12" i="2"/>
  <c r="C21" i="2"/>
  <c r="C20" i="2"/>
  <c r="C19" i="2"/>
  <c r="C18" i="2"/>
  <c r="C16" i="2"/>
  <c r="C14" i="2"/>
  <c r="C13" i="2"/>
  <c r="C11" i="2"/>
  <c r="C8" i="2"/>
  <c r="C7" i="2"/>
  <c r="C6" i="2"/>
  <c r="G341" i="1"/>
  <c r="J341" i="1" s="1"/>
  <c r="G262" i="1"/>
  <c r="J262" i="1" s="1"/>
  <c r="G261" i="1"/>
  <c r="J261" i="1" s="1"/>
  <c r="G245" i="1"/>
  <c r="J245" i="1" s="1"/>
  <c r="G243" i="1"/>
  <c r="J243" i="1" s="1"/>
  <c r="G242" i="1"/>
  <c r="J242" i="1" s="1"/>
  <c r="G241" i="1"/>
  <c r="J241" i="1" s="1"/>
  <c r="G238" i="1"/>
  <c r="J238" i="1" s="1"/>
  <c r="H17" i="2"/>
  <c r="E17" i="2"/>
  <c r="D17" i="2"/>
  <c r="G259" i="1"/>
  <c r="J259" i="1" s="1"/>
  <c r="G240" i="1"/>
  <c r="J240" i="1" s="1"/>
  <c r="H18" i="2"/>
  <c r="G18" i="2"/>
  <c r="E18" i="2"/>
  <c r="D18" i="2"/>
  <c r="G289" i="1"/>
  <c r="J289" i="1" s="1"/>
  <c r="F18" i="2" l="1"/>
  <c r="C17" i="2"/>
  <c r="C12" i="2"/>
  <c r="G140" i="1"/>
  <c r="J140" i="1" s="1"/>
  <c r="G12" i="2"/>
  <c r="G17" i="2"/>
  <c r="F17" i="2"/>
  <c r="G237" i="1"/>
  <c r="G265" i="1"/>
  <c r="G126" i="1" l="1"/>
  <c r="J126" i="1" s="1"/>
  <c r="G116" i="1"/>
  <c r="J116" i="1" s="1"/>
  <c r="H21" i="2" l="1"/>
  <c r="F21" i="2"/>
  <c r="E21" i="2"/>
  <c r="D21" i="2"/>
  <c r="G109" i="1"/>
  <c r="J109" i="1" s="1"/>
  <c r="G108" i="1"/>
  <c r="J108" i="1" s="1"/>
  <c r="G106" i="1"/>
  <c r="G105" i="1"/>
  <c r="J105" i="1" s="1"/>
  <c r="G104" i="1"/>
  <c r="J104" i="1" s="1"/>
  <c r="G101" i="1"/>
  <c r="J101" i="1" s="1"/>
  <c r="C10" i="2" l="1"/>
  <c r="J106" i="1"/>
  <c r="F10" i="2"/>
  <c r="G94" i="1"/>
  <c r="J94" i="1" s="1"/>
  <c r="G332" i="1"/>
  <c r="G21" i="2"/>
  <c r="G299" i="1"/>
  <c r="J299" i="1" s="1"/>
  <c r="G219" i="1"/>
  <c r="G192" i="1"/>
  <c r="G165" i="1"/>
  <c r="J165" i="1" s="1"/>
  <c r="G114" i="1"/>
  <c r="G53" i="1"/>
  <c r="G34" i="1"/>
  <c r="J34" i="1" l="1"/>
  <c r="G355" i="1"/>
  <c r="G7" i="2"/>
  <c r="G20" i="2"/>
  <c r="G19" i="2"/>
  <c r="G16" i="2"/>
  <c r="G14" i="2"/>
  <c r="G13" i="2"/>
  <c r="G11" i="2"/>
  <c r="G8" i="2"/>
  <c r="G6" i="2"/>
  <c r="E6" i="2" l="1"/>
  <c r="F6" i="2" l="1"/>
  <c r="D6" i="2"/>
  <c r="H20" i="2"/>
  <c r="F20" i="2"/>
  <c r="E20" i="2"/>
  <c r="D20" i="2"/>
  <c r="H19" i="2"/>
  <c r="F19" i="2"/>
  <c r="E19" i="2"/>
  <c r="D19" i="2"/>
  <c r="H16" i="2"/>
  <c r="F16" i="2"/>
  <c r="E16" i="2"/>
  <c r="D16" i="2"/>
  <c r="H14" i="2"/>
  <c r="F14" i="2"/>
  <c r="E14" i="2"/>
  <c r="D14" i="2"/>
  <c r="H13" i="2"/>
  <c r="F13" i="2"/>
  <c r="E13" i="2"/>
  <c r="D13" i="2"/>
  <c r="H11" i="2"/>
  <c r="F11" i="2"/>
  <c r="E11" i="2"/>
  <c r="D11" i="2"/>
  <c r="H8" i="2"/>
  <c r="F8" i="2"/>
  <c r="E8" i="2"/>
  <c r="D8" i="2"/>
  <c r="H7" i="2"/>
  <c r="F7" i="2"/>
  <c r="E7" i="2"/>
  <c r="D7" i="2"/>
  <c r="H6" i="2"/>
  <c r="I21" i="2" l="1"/>
  <c r="I7" i="2"/>
  <c r="I11" i="2"/>
  <c r="I13" i="2"/>
  <c r="I15" i="2"/>
  <c r="I20" i="2"/>
  <c r="I8" i="2"/>
  <c r="I10" i="2"/>
  <c r="I12" i="2"/>
  <c r="I14" i="2"/>
  <c r="I16" i="2"/>
  <c r="I19" i="2"/>
  <c r="I6" i="2"/>
  <c r="I18" i="2"/>
  <c r="I9" i="2"/>
  <c r="I17" i="2" l="1"/>
  <c r="H22" i="2"/>
  <c r="C22" i="2"/>
  <c r="F22" i="2"/>
  <c r="E22" i="2"/>
  <c r="D22" i="2"/>
  <c r="G22" i="2" l="1"/>
  <c r="I24" i="2" s="1"/>
  <c r="I22" i="2"/>
  <c r="J53" i="1"/>
  <c r="J114" i="1"/>
  <c r="J192" i="1"/>
  <c r="J204" i="1"/>
  <c r="J219" i="1"/>
  <c r="J237" i="1"/>
  <c r="J265" i="1"/>
  <c r="J316" i="1"/>
  <c r="J354" i="1"/>
  <c r="I332" i="1"/>
  <c r="I355" i="1" s="1"/>
  <c r="J332" i="1" l="1"/>
  <c r="J355" i="1" l="1"/>
</calcChain>
</file>

<file path=xl/comments1.xml><?xml version="1.0" encoding="utf-8"?>
<comments xmlns="http://schemas.openxmlformats.org/spreadsheetml/2006/main">
  <authors>
    <author>mih</author>
  </authors>
  <commentList>
    <comment ref="E1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установка 2-х кондиционеров</t>
        </r>
      </text>
    </comment>
    <comment ref="F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2-3 квартал</t>
        </r>
      </text>
    </comment>
    <comment ref="F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3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основных средств (компьютер, цветной принтер, брошюратор и др.)</t>
        </r>
      </text>
    </comment>
    <comment ref="F5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5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электропроводки дома</t>
        </r>
      </text>
    </comment>
    <comment ref="F6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7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Косметический  ремонт подъезда № 2</t>
        </r>
      </text>
    </comment>
    <comment ref="D8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Пр. Текстильщиков, д. 115</t>
        </r>
      </text>
    </comment>
    <comment ref="E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 внутри помещений</t>
        </r>
      </text>
    </comment>
    <comment ref="E10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спортивных элементов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Кудряшова дома 102 и 104</t>
        </r>
      </text>
    </comment>
    <comment ref="E10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1-я Полевая, д.38</t>
        </r>
      </text>
    </comment>
    <comment ref="H10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в таблице из Думы 3 квартал
</t>
        </r>
        <r>
          <rPr>
            <strike/>
            <sz val="9"/>
            <color indexed="81"/>
            <rFont val="Tahoma"/>
            <family val="2"/>
            <charset val="204"/>
          </rPr>
          <t>3 квартал</t>
        </r>
      </text>
    </comment>
    <comment ref="E1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Реконструкция площадки для занятий спортом (демонтирование старых и установка спортивных элементов)</t>
        </r>
      </text>
    </comment>
    <comment ref="F10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1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подъезда,,
Ремонт подъезда № 2</t>
        </r>
      </text>
    </comment>
    <comment ref="H1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1</t>
        </r>
        <r>
          <rPr>
            <strike/>
            <sz val="9"/>
            <color indexed="81"/>
            <rFont val="Tahoma"/>
            <family val="2"/>
            <charset val="204"/>
          </rPr>
          <t xml:space="preserve"> квартал</t>
        </r>
      </text>
    </comment>
    <comment ref="E12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оконных блоков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детской мебели</t>
        </r>
      </text>
    </comment>
    <comment ref="E13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оконных блоков</t>
        </r>
      </text>
    </comment>
    <comment ref="E13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и монтаж оконных блоков</t>
        </r>
      </text>
    </comment>
    <comment ref="E13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детской мебели</t>
        </r>
      </text>
    </comment>
    <comment ref="E1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18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МБУК ЦБС  г. Иванова, библиотека-филиал № 10", ул. Степана Халтурина, д. 1</t>
        </r>
        <r>
          <rPr>
            <sz val="9"/>
            <color indexed="81"/>
            <rFont val="Tahoma"/>
            <family val="2"/>
            <charset val="204"/>
          </rPr>
          <t>9</t>
        </r>
      </text>
    </comment>
    <comment ref="F1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18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D19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уточнить наименование</t>
        </r>
      </text>
    </comment>
    <comment ref="E1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спортивного зала</t>
        </r>
        <r>
          <rPr>
            <sz val="9"/>
            <color indexed="81"/>
            <rFont val="Tahoma"/>
            <family val="2"/>
            <charset val="204"/>
          </rPr>
          <t xml:space="preserve"> </t>
        </r>
      </text>
    </comment>
    <comment ref="D20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3-я Чайковского, д.7</t>
        </r>
      </text>
    </comment>
    <comment ref="F20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20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21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 тротуара</t>
        </r>
      </text>
    </comment>
    <comment ref="I216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п/п от 24.06.2016 № 563 81, 50000 тыс.руб.</t>
        </r>
      </text>
    </comment>
    <comment ref="E22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фасада</t>
        </r>
      </text>
    </comment>
    <comment ref="D23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МБОУ "Средняя школа № 2", ул. Куликова, д. 27</t>
        </r>
      </text>
    </comment>
    <comment ref="E23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E2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2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МБОУ "Средняя школа № 66", ул. Куликова, д. 19</t>
        </r>
      </text>
    </comment>
    <comment ref="E2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F2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образования</t>
        </r>
      </text>
    </comment>
    <comment ref="H2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2 - 3 квартал</t>
        </r>
      </text>
    </comment>
    <comment ref="D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МБУК ЦБС детских библиотек  г. Иванова, библиотека-филиал № 4, ул. Ташкентская, д. 95</t>
        </r>
      </text>
    </comment>
    <comment ref="E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 мебели и компьютерной техники</t>
        </r>
      </text>
    </comment>
    <comment ref="F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Комитет по культуре</t>
        </r>
      </text>
    </comment>
    <comment ref="H2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 квартал</t>
        </r>
      </text>
    </comment>
    <comment ref="D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МБУК ЦБС г. Иванова, библиотека-филиал № 19, ул. Ташкентская, д. 95а</t>
        </r>
      </text>
    </comment>
    <comment ref="E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мебели</t>
        </r>
      </text>
    </comment>
    <comment ref="F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культуре</t>
        </r>
      </text>
    </comment>
    <comment ref="H2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 квартал</t>
        </r>
      </text>
    </comment>
    <comment ref="F2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D24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МБУК ЦБС г. Иванова, библиотека-филиал № 25, ул. Володарского, д. 11</t>
        </r>
      </text>
    </comment>
    <comment ref="E24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Приобретение оргтехники</t>
        </r>
      </text>
    </comment>
    <comment ref="F24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Комитет по культуре</t>
        </r>
      </text>
    </comment>
    <comment ref="H24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2 квартал</t>
        </r>
      </text>
    </comment>
    <comment ref="D26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Ул. Воронина, д. 1</t>
        </r>
      </text>
    </comment>
    <comment ref="E26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Установка игровых элементов</t>
        </r>
      </text>
    </comment>
    <comment ref="F26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Управление жилищно-коммунального хозяйства</t>
        </r>
      </text>
    </comment>
    <comment ref="H26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до 01.11.2016</t>
        </r>
      </text>
    </comment>
    <comment ref="D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Ул. Володарского, д. 59</t>
        </r>
      </text>
    </comment>
    <comment ref="E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Установка заграждений для футбольной площадки - 95 м </t>
        </r>
      </text>
    </comment>
    <comment ref="F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F26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27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в подъезде № 2 на пластиковые с частичным ремонтом подъезда</t>
        </r>
      </text>
    </comment>
    <comment ref="E27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Косметический ремонт 1-го подъезда с колясочной</t>
        </r>
      </text>
    </comment>
    <comment ref="E27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Восстановление, остекление пожарных выходов в 6-м подъезде на лестничных площадках</t>
        </r>
      </text>
    </comment>
    <comment ref="E27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в подъезде № 2 на пластиковые (4 окна) с заменой почтовых ящиков</t>
        </r>
      </text>
    </comment>
    <comment ref="E282" authorId="0">
      <text>
        <r>
          <rPr>
            <b/>
            <strike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Замена оконных блоков в подъезде № 5 на пластиковые с частичным ремонтом подъезда и заменой почтовых ящико</t>
        </r>
        <r>
          <rPr>
            <sz val="9"/>
            <color indexed="81"/>
            <rFont val="Tahoma"/>
            <family val="2"/>
            <charset val="204"/>
          </rPr>
          <t>в</t>
        </r>
      </text>
    </comment>
    <comment ref="E28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(спорткомплекс с кольцами, горка, песочница, маленькая детская качель, карусель, скамейка и др.)</t>
        </r>
      </text>
    </comment>
    <comment ref="E28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(детская качель, карусель, качалка, жираф-кольцо, пружинка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  <comment ref="D28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Богдана Хмельницкого, д. 44</t>
        </r>
      </text>
    </comment>
    <comment ref="E28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Установка игровых элементов </t>
        </r>
      </text>
    </comment>
    <comment ref="E2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спортивных уличных тренажеров (для подростков)</t>
        </r>
      </text>
    </comment>
    <comment ref="F29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</t>
        </r>
        <r>
          <rPr>
            <sz val="9"/>
            <color indexed="81"/>
            <rFont val="Tahoma"/>
            <family val="2"/>
            <charset val="204"/>
          </rPr>
          <t>у</t>
        </r>
      </text>
    </comment>
    <comment ref="E29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Дооборудование детской площадки (машина, жираф-кольцо)</t>
        </r>
      </text>
    </comment>
    <comment ref="D29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Зеленая, д. 30</t>
        </r>
      </text>
    </comment>
    <comment ref="E29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(две детские качели до 3-х лет, качалка, скамья</t>
        </r>
        <r>
          <rPr>
            <sz val="9"/>
            <color indexed="81"/>
            <rFont val="Tahoma"/>
            <family val="2"/>
            <charset val="204"/>
          </rPr>
          <t>)</t>
        </r>
      </text>
    </comment>
    <comment ref="E31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работы, асфальтирование территории перед садом</t>
        </r>
      </text>
    </comment>
    <comment ref="D31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1-я ул. Мебельщиков, д. 10</t>
        </r>
      </text>
    </comment>
    <comment ref="E314" authorId="0">
      <text>
        <r>
          <rPr>
            <b/>
            <strike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Ремонтные работы по замене двух дверей и окон</t>
        </r>
      </text>
    </comment>
    <comment ref="F3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Комитет по физической культуре и спорту</t>
        </r>
      </text>
    </comment>
    <comment ref="E3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</t>
        </r>
      </text>
    </comment>
    <comment ref="E3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Оборудование системы видеонаблюдения</t>
        </r>
      </text>
    </comment>
    <comment ref="E35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территории для проведения линеек и торжественных мероприятий</t>
        </r>
      </text>
    </comment>
    <comment ref="C35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Ширяева Е.В.</t>
        </r>
      </text>
    </comment>
    <comment ref="C35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Ширяева Е.В.</t>
        </r>
      </text>
    </comment>
  </commentList>
</comments>
</file>

<file path=xl/sharedStrings.xml><?xml version="1.0" encoding="utf-8"?>
<sst xmlns="http://schemas.openxmlformats.org/spreadsheetml/2006/main" count="1842" uniqueCount="549">
  <si>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</si>
  <si>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</si>
  <si>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</si>
  <si>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</si>
  <si>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</si>
  <si>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</si>
  <si>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</si>
  <si>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</si>
  <si>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</si>
  <si>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</si>
  <si>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</si>
  <si>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</si>
  <si>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</si>
  <si>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</si>
  <si>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</si>
  <si>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</si>
  <si>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</si>
  <si>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</si>
  <si>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</si>
  <si>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Белолапова О.В.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</si>
  <si>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</si>
  <si>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</si>
  <si>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Ремонтные работы</t>
  </si>
  <si>
    <t>Приобретение мебели</t>
  </si>
  <si>
    <t xml:space="preserve">Ремонтные работы </t>
  </si>
  <si>
    <t>Баранов С.А.</t>
  </si>
  <si>
    <t>№ избирательного  округа</t>
  </si>
  <si>
    <t xml:space="preserve"> </t>
  </si>
  <si>
    <t>Фокин А.М.</t>
  </si>
  <si>
    <t>В С Е Г О</t>
  </si>
  <si>
    <t>(тыс. рублей)</t>
  </si>
  <si>
    <t>Установка игровых элементов</t>
  </si>
  <si>
    <t>Заказчики</t>
  </si>
  <si>
    <t>Приобретение оргтехники</t>
  </si>
  <si>
    <t>Укрепление материально-технической базы</t>
  </si>
  <si>
    <t>Ремонт подъезда</t>
  </si>
  <si>
    <t xml:space="preserve">Установка детских игровых элементов </t>
  </si>
  <si>
    <t>Обустройство пешеходной дорожки к межквартальной дороге</t>
  </si>
  <si>
    <t>МБОУ ДОД ДДТ №3, ул. Колотилова, д. 43</t>
  </si>
  <si>
    <t>МБДОУ "Детский сад № 7", пер. Варгинский, д. 8</t>
  </si>
  <si>
    <t>МБДОУ "Детский сад комбинированного вида № 33", ул. Лакина, д. 6</t>
  </si>
  <si>
    <t>МБДОУ "Детский сад № 119", ул. Лакина, д. 8/32</t>
  </si>
  <si>
    <t>МБДОУ "Детский сад № 161", пер. Чапаева, д. 19а</t>
  </si>
  <si>
    <t>МБДОУ "Детский сад № 136", ул. Колотилова, д. 64</t>
  </si>
  <si>
    <t>МАДОУ "Центр развития ребёнка - детский сад  № 192", ул. Панина, д. 22</t>
  </si>
  <si>
    <t>МБДОУ "Детский сад комбинированного вида № 181", ул. 3-я Чапаева, д. 88</t>
  </si>
  <si>
    <t>МБДОУ "Детский сад общеразвивающего вида № 107", пер. Запольный, д. 28а</t>
  </si>
  <si>
    <t>МБУК  ЦБС детских библиотек г. Иванова, библиотека-филиал № 1, Кохомское шоссе,   д. 17</t>
  </si>
  <si>
    <t>МБОУ гимназия № 44, Кохомское шоссе, д. 29</t>
  </si>
  <si>
    <t>МАДОУ "Центр развития ребёнка - детский сад № 22", Кохомское шоссе, д. 22в</t>
  </si>
  <si>
    <t>МБДОУ "Детский сад № 173", ул. Шубиных, д. 29а</t>
  </si>
  <si>
    <t>МБДОУ "Центр развития ребёнка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</si>
  <si>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</si>
  <si>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</si>
  <si>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МБДОУ "Детский сад общеразвивающего вида № 50", ул. Любимова, д. 16</t>
  </si>
  <si>
    <t>МБДОУ "Детский сад комбинированного вида № 143", Кохомское шоссе, д. 7а</t>
  </si>
  <si>
    <t>Ул. Панина, д. 14</t>
  </si>
  <si>
    <t>МБДОУ "Детский сад № 26", ул. Шубиных, д. 8</t>
  </si>
  <si>
    <t>Ул. Шубиных, д. 13</t>
  </si>
  <si>
    <t>МБДОУ "Детский сад №170", пр. Текстильщиков, д. 68а</t>
  </si>
  <si>
    <t>МБДОУ "Детский сад компенсирующего вида №188",  ул. 5-я Коляновская, д. 70</t>
  </si>
  <si>
    <t>МБДОУ "Детский сад комбинированного вида №167",  пр. Строителей д. 42</t>
  </si>
  <si>
    <t>МБДОУ "Детский сад №79", ул. Кудряшова д. 101</t>
  </si>
  <si>
    <t>МБДОУ "Детский сад №13", ул. 5-я Коляновская, д. 74</t>
  </si>
  <si>
    <t>МБДОУ "Детский сад №166",  пр. Текстильщиков, д. 56а</t>
  </si>
  <si>
    <t>МБДОУ "Детский сад № 147", пр. Строителей, д. 5</t>
  </si>
  <si>
    <t>МБДОУ "Детский сад № 117", ул. Диановых, д. 5</t>
  </si>
  <si>
    <t>МБДОУ "Детский сад № 163", ул. 1-я Полевая, д. 72</t>
  </si>
  <si>
    <t>МБДОУ "Детский сад № 113", ул. Семенчикова, д. 23</t>
  </si>
  <si>
    <t>МАДОУ - Детский сад общеразвивающего вида № 83, ул. Генкиной, д. 37</t>
  </si>
  <si>
    <t>МБДОУ "Детский сад комбинированного вида № 142", ул. 2-я Минская, д. 2б</t>
  </si>
  <si>
    <t>МБДОУ "Детский сад № 37", ул. Попова, д. 30</t>
  </si>
  <si>
    <t>МБДОУ "Детский сад № 47", ул. Академика Мальцева,  д. 21</t>
  </si>
  <si>
    <t>МБДОУ "Детский сад компенсирующего  вида № 61", ул. Ермака, д. 30а</t>
  </si>
  <si>
    <t>МБДОУ "Детский сад № 4", ул. Авдотьинская, д. 22</t>
  </si>
  <si>
    <t>МБДОУ "Детский сад общеразвивающего  вида № 11", ул. Революционная, д. 28а</t>
  </si>
  <si>
    <t>МБДОУ "Детский сад № 25 присмотра и оздоровления", ул. 2-я Ключевая, д. 9</t>
  </si>
  <si>
    <t>МБДОУ "Детский сад № 34", ул. Фролова, д. 9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</si>
  <si>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</si>
  <si>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</si>
  <si>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</si>
  <si>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МБДОУ "Детский сад № 40", ул. Люлина, д. 35</t>
  </si>
  <si>
    <t>МБДОУ "Детский сад № 104", ул. 1-я Деревенская, д. 5</t>
  </si>
  <si>
    <t>МБДОУ "Детский сад комбинированного вида № 127", ул. Люлина, д. 37</t>
  </si>
  <si>
    <t>МБДОУ "Детский сад № 152", п/о № 14, д. 8</t>
  </si>
  <si>
    <t>МБДОУ "Детский сад № 171", ул. Кольчугинская, д. 5б</t>
  </si>
  <si>
    <t>МБДОУ "Детский сад № 183", ул. Генерала Горбатова, д. 9а</t>
  </si>
  <si>
    <t>МБОУ ДОД ЦДТ № 4, ул. 2-я Дачная, д. 20</t>
  </si>
  <si>
    <t>МБДОУ "Детский сад общеразвивающего вида № 32", ул. Победы, д. 61</t>
  </si>
  <si>
    <t>МБДОУ "Детский сад  № 41", ул. Сосновая, д. 16а</t>
  </si>
  <si>
    <t>МБДОУ "Детский сад № 62", пер. Запольный, д. 28</t>
  </si>
  <si>
    <t>МАОУ лицей № 21, ул. Арсения, д. 33/16</t>
  </si>
  <si>
    <t>МБДОУ "Детский сад комбинированного вида  № 6", ул. Окуловой, д. 82</t>
  </si>
  <si>
    <t>МБДОУ "Детский сад № 132", ул. Шувандиной, д. 86</t>
  </si>
  <si>
    <t>МБДОУ "Детский сад № 52", ул. Садовского, д. 4</t>
  </si>
  <si>
    <t>МБОУ ДОД ЦВР № 2, ул. Шувандиной, д. 109</t>
  </si>
  <si>
    <t>МБДОУ "Детский сад № 3", ул. Свободы, д. 54</t>
  </si>
  <si>
    <t>МБДОУ "Детский сад № 160", пер. Ульяновский, д. 4</t>
  </si>
  <si>
    <t>МБДОУ "Детский сад № 140", ул. Плесская, д. 6</t>
  </si>
  <si>
    <t>МБДОУ "Детский сад компенсирующего вида № 12", ул. 12-я Санаторная, д. 6а</t>
  </si>
  <si>
    <t>МБДОУ "Детский сад  № 139", ул. Энтузиастов, д. 4</t>
  </si>
  <si>
    <t>МБДОУ "Детский сад комбинированного вида № 184", 13-й Проезд, д. 6</t>
  </si>
  <si>
    <t>МБДОУ "Детский сад комбинированного вида № 67", ул. Маршала Жаворонкова, д. 11а</t>
  </si>
  <si>
    <t>МБДОУ "Детский сад № 94", ул. Инженерная, д. 2б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</si>
  <si>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</si>
  <si>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</si>
  <si>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</si>
  <si>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</si>
  <si>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общеразвивающего вида № 195", ул. Володарского, д. 42</t>
  </si>
  <si>
    <t>МБДОУ "Детский сад № 150", ул. Володарского, д. 9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</si>
  <si>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</si>
  <si>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</si>
  <si>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</si>
  <si>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</si>
  <si>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</si>
  <si>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компенсирующего вида № 145", ул. Ташкентская, д. 83б</t>
  </si>
  <si>
    <t>Ул. Велижская, д. 57</t>
  </si>
  <si>
    <t>Пер. Силикатный, д. 53</t>
  </si>
  <si>
    <t>МБДОУ "Детский сад  № 148", ул. Строительная, д. 2</t>
  </si>
  <si>
    <t>МБДОУ "Детский сад № 28", ул. Вольная, д. 20</t>
  </si>
  <si>
    <t>МБДОУ "Детский сад № 20", пер. 1-й Рабфаковский, д. 6/32</t>
  </si>
  <si>
    <t>МБДОУ "Детский сад  № 19", 1-я ул. Мебельщиков, д. 6</t>
  </si>
  <si>
    <t>МБДОУ "Детский сад № 16", ул. Полка "Нормандия-Неман", д. 73а</t>
  </si>
  <si>
    <t>МКУ "Молодежный центр" - Романтик, ул. Куконковых, д. 86а</t>
  </si>
  <si>
    <t>Капитальный ремонт уличного освещения</t>
  </si>
  <si>
    <t>МБДОУ "Детский сад общеразвивающего  вида № 191", ул. Попова, д. 1</t>
  </si>
  <si>
    <t>МБДОУ "Детский сад общеразвивающего  вида №196", ул. 2-я Мстерская, д. 15</t>
  </si>
  <si>
    <t>городской Думы</t>
  </si>
  <si>
    <t>Кохомское шоссе, дома 8, 9</t>
  </si>
  <si>
    <t>Кохомское шоссе, дома 20, 21</t>
  </si>
  <si>
    <t>Пр. Текстильщиков, д. 7</t>
  </si>
  <si>
    <t>Ремонт отмостки дома</t>
  </si>
  <si>
    <t>Ул. Шубиных, д. 35</t>
  </si>
  <si>
    <t>Приобретение оргтехники в библиотеку</t>
  </si>
  <si>
    <t>МБУК  ЦБС г. Иванова, библиотека-филиал № 24, ул. Кавалерийская,   д. 50</t>
  </si>
  <si>
    <t>Кохомское шоссе, д. 22б</t>
  </si>
  <si>
    <t>Ул. Громобоя, д. 58</t>
  </si>
  <si>
    <t>Ул. Октябрьская, д. 24</t>
  </si>
  <si>
    <t>Ул. Ермака, дома 9, 11</t>
  </si>
  <si>
    <t>Установка ограждения</t>
  </si>
  <si>
    <t>МБДОУ - Детский сад общеразвивающего вида № 45, ул. Комсомольская, д. 39</t>
  </si>
  <si>
    <t>МБДОУ - Детский сад общеразвивающего вида № 66, ул. Дунаева, д. 44</t>
  </si>
  <si>
    <t>МБДОУ "Детский сад № 76", ул. Октябрьская,  д. 29/51</t>
  </si>
  <si>
    <t>Ул. 2-я Минская, д. 5</t>
  </si>
  <si>
    <t>Ул. Тимирязева, д. 39</t>
  </si>
  <si>
    <t>МБУК ЦБС детских библиотек г. Иванова, библиотека-филиал № 5, ул. Генерала Горбатова, д. 2</t>
  </si>
  <si>
    <t>Приобретение мебели (книжных стеллажей)</t>
  </si>
  <si>
    <t>Установка ограждения вокруг уголка здоровья</t>
  </si>
  <si>
    <t>Ул. 4-я Деревенская, д. 52</t>
  </si>
  <si>
    <t>Ул. 4-я Деревенская, д. 58</t>
  </si>
  <si>
    <t>Ул. Люлина, д. 14</t>
  </si>
  <si>
    <t>Замена оконных блоков</t>
  </si>
  <si>
    <t>Ул. Арсения, д. 42</t>
  </si>
  <si>
    <t>Проведение работ по укреплению фундамента дома</t>
  </si>
  <si>
    <t>Ул. Свободы, д. 41</t>
  </si>
  <si>
    <t xml:space="preserve">Асфальтирование придомовой территории </t>
  </si>
  <si>
    <t>МБОУ СОШ № 26, ул. Советская, д. 43</t>
  </si>
  <si>
    <t>Ремонт фасада здания</t>
  </si>
  <si>
    <t>Ул. Плесская, д. 4 до ул. Хвойная</t>
  </si>
  <si>
    <t xml:space="preserve">Приобретение  мебели </t>
  </si>
  <si>
    <t>Приобретение мягкого инвентаря, укрепление материально-технической базы</t>
  </si>
  <si>
    <t>Ул. 2-я Лагерная, д. 58</t>
  </si>
  <si>
    <t>Ул. Лежневская, д. 142</t>
  </si>
  <si>
    <t>Ул. Володарского, д. 32</t>
  </si>
  <si>
    <t>Замена окон в подъездах в пределах выделенных средств</t>
  </si>
  <si>
    <t>Ул. Володарского, д. 7</t>
  </si>
  <si>
    <t>Замена окон в подъездах №1 и №2 в пределах выделенных средств</t>
  </si>
  <si>
    <t>Ул. Кирякиных, д. 20</t>
  </si>
  <si>
    <t xml:space="preserve">Установка заграждений для футбольной площадки - 95 м </t>
  </si>
  <si>
    <t>Ул. Кирякиных, д. 10</t>
  </si>
  <si>
    <t xml:space="preserve">Установка заграждений для газонов - 110 м </t>
  </si>
  <si>
    <t xml:space="preserve">Установка заграждений для детской площадки - 32 м </t>
  </si>
  <si>
    <t>Ул. Поэта Лебедева, д. 23</t>
  </si>
  <si>
    <t>Установка контейнерной площадки под евроконтейнеры</t>
  </si>
  <si>
    <t>Ул. 13-я Березниковская, д. 37</t>
  </si>
  <si>
    <t>Замена девяти оконных блоков в ванных комнатах на пластиковые</t>
  </si>
  <si>
    <t>Ул. 3-го Авиаотряда, д. 3</t>
  </si>
  <si>
    <t>Замена оконных блоков на пластиковые во 2-м подъезде с частичным ремонтом подъезда, в том числе замена плитки в тамбуре</t>
  </si>
  <si>
    <t>Пер. Силикатный, д. 57</t>
  </si>
  <si>
    <t>Замена оконных блоков в подъезде № 4 на пластиковые с частичным ремонтом подъезда</t>
  </si>
  <si>
    <t>Замена оконных блоков на пластиковые в подъезде № 3</t>
  </si>
  <si>
    <t>Ул. Павленко, д. 5</t>
  </si>
  <si>
    <t>Замена оконных блоков в подъезде № 2 на пластиковые с частичным ремонтом подъезда</t>
  </si>
  <si>
    <t>Ул. Ташкентская, д. 98</t>
  </si>
  <si>
    <t>Пер. Силикатный, д.  44</t>
  </si>
  <si>
    <t>Ул. Театральная, д. 19</t>
  </si>
  <si>
    <t>Замена аварийных оконных блоков в двух подъездах с частичным ремонтом подъездов и замена почтовых ящиков во 2-м подъезде</t>
  </si>
  <si>
    <t xml:space="preserve">Ул. Богдана Хмельницкого, д. 30 </t>
  </si>
  <si>
    <t>Ул. Богдана Хмельницкого, д. 6</t>
  </si>
  <si>
    <t>Косметический ремонт  подъезда № 5 с заменой почтовых ящиков</t>
  </si>
  <si>
    <t>Ул. Ташкентская, д. 106</t>
  </si>
  <si>
    <t>Ул. Багаева, д. 25/1</t>
  </si>
  <si>
    <t>Замена аварийных оконных блоков  на пластиковые в подъездах 1, 3, 6</t>
  </si>
  <si>
    <t>Ул. Благова, д. 36</t>
  </si>
  <si>
    <t xml:space="preserve">Косметический ремонт 4-го подъезда </t>
  </si>
  <si>
    <t>Ул. Павленко, д. 24</t>
  </si>
  <si>
    <t>Замена двух оконных блоков на пластиковые (по одному окну в каждом подъезде)</t>
  </si>
  <si>
    <t>Ул. Велижская, д. 51</t>
  </si>
  <si>
    <t xml:space="preserve">Замена оконных блоков в подъезде № 3 на пластиковые </t>
  </si>
  <si>
    <t xml:space="preserve">Косметический ремонт двух подъездов </t>
  </si>
  <si>
    <t>Пр. Ленина, д. 11</t>
  </si>
  <si>
    <t>Замена оконных блоков, находящихся в аварийном состоянии, на пластиковые в подъездах дома</t>
  </si>
  <si>
    <t>Ул. Поэта Лебедева, д. 14</t>
  </si>
  <si>
    <t>Замена оконного блока с косметическим ремонтом подъезда</t>
  </si>
  <si>
    <t>Ул. Поэта Лебедева, д. 26</t>
  </si>
  <si>
    <t>Ул. Варенцовой, д. 17/1</t>
  </si>
  <si>
    <t xml:space="preserve">Установка игровых элементов </t>
  </si>
  <si>
    <t>Пер. Силикатный, д.  55</t>
  </si>
  <si>
    <t>Дооборудование детской площадки (спорткомплекс с кольцами)</t>
  </si>
  <si>
    <t>Установка игровых элементов: турник, качалка-балансир, скамья</t>
  </si>
  <si>
    <t>Ограждение детской площадки</t>
  </si>
  <si>
    <t>Ул. Богдана Хмельницкого, д. 85</t>
  </si>
  <si>
    <t>Установка игровых элементов (песочница, качалка, две скамейки, пружинка)</t>
  </si>
  <si>
    <t>Ул. Багаева, д. 37</t>
  </si>
  <si>
    <t>Установка игровых элементов (детская качель, горка)</t>
  </si>
  <si>
    <t>МБДОУ "Детский сад комбинированного вида № 194", Шахтинский проезд, д. 81</t>
  </si>
  <si>
    <t>МБДОУ "Детский сад общеразвивающего вида № 175", ул. 2-я Плеханова, д. 1</t>
  </si>
  <si>
    <t>Ул. Ленинградская, д. 6</t>
  </si>
  <si>
    <t>МБДОУ "Детский сад  № 17", ул. Сахарова, д. 23</t>
  </si>
  <si>
    <t>МБДОУ "Детский сад  № 72", пер. Слесарный, д. 17</t>
  </si>
  <si>
    <t>МБДОУ "Детский сад  № 89", ул. Лебедева-Кумача, д. 1</t>
  </si>
  <si>
    <t>Укрепление материально-технической базы (приобретение мебели)</t>
  </si>
  <si>
    <t>МБДОУ "Детский сад  № 109", ул. Наговициной-Икрянистовой, д. 1</t>
  </si>
  <si>
    <t>Ул. 4-я Районная - ул. 3-я Ефремковская</t>
  </si>
  <si>
    <t xml:space="preserve">Ул. 1-я Булатовская </t>
  </si>
  <si>
    <t xml:space="preserve">Ул. 7-я Ефремковская </t>
  </si>
  <si>
    <t>Ул. Рабфаковская, д. 2/1</t>
  </si>
  <si>
    <t>Ул. Панина, д. 12</t>
  </si>
  <si>
    <t>Ограждение газонов</t>
  </si>
  <si>
    <t>Ул. Генерала Хлебникова, д. 36</t>
  </si>
  <si>
    <t>Пр. Строителей, д. 45</t>
  </si>
  <si>
    <t>Ул. Куконковых, д. 90</t>
  </si>
  <si>
    <t>Ул. Смирнова, д. 89</t>
  </si>
  <si>
    <t>Ул. Колесанова, д. 2</t>
  </si>
  <si>
    <t>Ул. Огородная, д. 3</t>
  </si>
  <si>
    <t>Пер. Столярный, д. 25</t>
  </si>
  <si>
    <t>Ул. Кавалерийская, д. 16</t>
  </si>
  <si>
    <t>Ул. Коммунальная, д. 5</t>
  </si>
  <si>
    <t>Ремонт подъезда № 2</t>
  </si>
  <si>
    <t>Ремонтные работы и приобретение спортивной амуниции</t>
  </si>
  <si>
    <t>Приобретение производственной стиральной машины</t>
  </si>
  <si>
    <t>Обустройство спортивной площадки</t>
  </si>
  <si>
    <t xml:space="preserve">Замена оконных блоков в  здании № 2 </t>
  </si>
  <si>
    <t>Обустройство площадки для физкультурно- оздоровительных занятий для населения</t>
  </si>
  <si>
    <t>Ул. Родниковская, д. 44</t>
  </si>
  <si>
    <t>Пр. Текстильщиков, д. 115</t>
  </si>
  <si>
    <t>Пр. Текстильщиков, д. 113б</t>
  </si>
  <si>
    <t>Пр. Строителей, д. 30</t>
  </si>
  <si>
    <t>Ул. Любимова от ул. Пучежской до ул. Шубиных</t>
  </si>
  <si>
    <t xml:space="preserve">Обустройство пешеходной дорожки </t>
  </si>
  <si>
    <t>Обустройство пешеходной дорожки до ТЦ Ясень</t>
  </si>
  <si>
    <t>Обустройство площадки для физкультурно- оздоровительных занятий (установка бортов, хоккейных ворот)</t>
  </si>
  <si>
    <t>3 квартал</t>
  </si>
  <si>
    <t>2 - 3 квартал</t>
  </si>
  <si>
    <t>1 - 2 квартал</t>
  </si>
  <si>
    <t>2 квартал</t>
  </si>
  <si>
    <t>до 01.11.2016</t>
  </si>
  <si>
    <t>( тыс.рублей)</t>
  </si>
  <si>
    <t>МУК ЦБС г. Иванова, библиотека-филиал № 18, ул. Степана Халтурина, д. 1</t>
  </si>
  <si>
    <r>
      <t xml:space="preserve">  </t>
    </r>
    <r>
      <rPr>
        <b/>
        <sz val="12"/>
        <rFont val="Arial"/>
        <family val="2"/>
        <charset val="204"/>
      </rPr>
      <t xml:space="preserve"> Распределение средств, предусмотренных в сводном перечне наказов избирателей на 2016 год</t>
    </r>
  </si>
  <si>
    <t xml:space="preserve">Буравлев С.А. </t>
  </si>
  <si>
    <t>Бочкова Г.Ю.</t>
  </si>
  <si>
    <t>Курочкина Н.В.</t>
  </si>
  <si>
    <t>Моисеенков Д.И.</t>
  </si>
  <si>
    <t>Горюнова О.В.</t>
  </si>
  <si>
    <t>Мамедов С.А.</t>
  </si>
  <si>
    <t>Шиганов М.Е.</t>
  </si>
  <si>
    <t>Козлов В.А.</t>
  </si>
  <si>
    <t>Омехин А.В.</t>
  </si>
  <si>
    <t>Кузьмичев А.С.</t>
  </si>
  <si>
    <t>Куприянов С.В.</t>
  </si>
  <si>
    <t>Магницкий А.С.</t>
  </si>
  <si>
    <t>Максимов В.Б.</t>
  </si>
  <si>
    <t>Садыков Э.И.</t>
  </si>
  <si>
    <t>Быстров А.Л.</t>
  </si>
  <si>
    <t>Троицкая М.В.</t>
  </si>
  <si>
    <t>Таракчян А.А.</t>
  </si>
  <si>
    <t>Петрова Т.К.</t>
  </si>
  <si>
    <t>Клыгин И.А.</t>
  </si>
  <si>
    <t>Трофимов П.А.</t>
  </si>
  <si>
    <t>Бойков А.Д.</t>
  </si>
  <si>
    <t>Лебедев О.Ю.</t>
  </si>
  <si>
    <t>Ракушев А.В.</t>
  </si>
  <si>
    <t>Объём финансирования работ</t>
  </si>
  <si>
    <t>МБУ ДО ДЮСШ № 11, ул. Колотилова, д. 41</t>
  </si>
  <si>
    <t>МБОУ "Средняя школа № 50", пр. Строителей,  д. 63</t>
  </si>
  <si>
    <t>МБОУ "Средняя школа № 53", ул. Смирнова,  д. 103</t>
  </si>
  <si>
    <t>МБОУ "Гимназия № 36", ул.  Генерала Хлебникова, д. 32</t>
  </si>
  <si>
    <t>Обустройство площадки для физкультурно-оздоровительных занятий для населения</t>
  </si>
  <si>
    <t>МБОУ  "Гимназия № 3", ул. Любимова, д. 20а</t>
  </si>
  <si>
    <t>МБДОУ "Детский сад  комбинированного вида № 55", Кохомское шоссе, д. 28</t>
  </si>
  <si>
    <t>Установка спортивных элементов</t>
  </si>
  <si>
    <t>МБОУ "Средняя школа № 19", ул. Маршала Василевского, д. 7</t>
  </si>
  <si>
    <t>МБОУ "Средняя школа № 20", пр. Строителей, д. 94а</t>
  </si>
  <si>
    <t>Ул. Шубиных, д. 16а</t>
  </si>
  <si>
    <t>Ул. Генерала Хлебникова, д. 44, 46, 48</t>
  </si>
  <si>
    <t>Установка спортивной площадки</t>
  </si>
  <si>
    <t>Пр. Текстильщиков, д. 8б</t>
  </si>
  <si>
    <t>Пр. Текстильщиков, д. 8</t>
  </si>
  <si>
    <t>Пр. Строителей, д. 29</t>
  </si>
  <si>
    <t>Ремонт подъезда № 1</t>
  </si>
  <si>
    <t>Ул. Пестяковская, д. 24</t>
  </si>
  <si>
    <t>МБОУ "Средняя школа № 18", ул. Маршала Василевского, д. 6а</t>
  </si>
  <si>
    <t>МБОУ "Средняя школа № 62", ул. 5-я Коляновская, д. 72</t>
  </si>
  <si>
    <t>МБОУ "Средняя школа № 56", ул. Летчика Лазарева, д. 1/2</t>
  </si>
  <si>
    <t>МБДОУ "Детский сад комбинированного вида № 193", ул. 2-я Полевая,  д. 61</t>
  </si>
  <si>
    <t>Ул. 1-я Полевая, дом 80а</t>
  </si>
  <si>
    <t>Ул. Мякишева, 10</t>
  </si>
  <si>
    <t>Ул. Диановых, д.17</t>
  </si>
  <si>
    <t>Ул. Рязанская, д. 9</t>
  </si>
  <si>
    <t>Ул. 1-я Полевая, дома 57 и 59</t>
  </si>
  <si>
    <t xml:space="preserve"> 3 квартал</t>
  </si>
  <si>
    <t>Проезд Полевой дома 9, 11 ул. Кудряшова, д. 94</t>
  </si>
  <si>
    <t>Ул. Калинина, д.17</t>
  </si>
  <si>
    <t>пр. Ленина, д. 61</t>
  </si>
  <si>
    <t>ул. Громобоя, д. 16/50</t>
  </si>
  <si>
    <t>МБДОУ "Детский сад № 53" ул. Андрианова, д.25</t>
  </si>
  <si>
    <t>МБДОУ "Детский сад комбинированного вида № 58", тупик Пограничный, дом 2</t>
  </si>
  <si>
    <t>МБДОУ  "Детский сад № 95", ул. Дунаева, д.24</t>
  </si>
  <si>
    <t>МБДОУ "Детский сад  № 74", ул. Дзержинского, д. 14а</t>
  </si>
  <si>
    <t>МБОУ "Средняя школа № 1", ул. 9 Января, д.39</t>
  </si>
  <si>
    <t>МБОУ "Средняя школа № 4", ул. Комсомольская, д.52</t>
  </si>
  <si>
    <t>МБОУ "Средняя школа № 58", ул. Дунаева, д.13</t>
  </si>
  <si>
    <t>Пр. Шереметевский,  д. 117</t>
  </si>
  <si>
    <t>МБОУ "Средняя школа № 14", ул. Апрельская, д. 3</t>
  </si>
  <si>
    <t>МБОУ "Средняя школа № 15", ул. Минская,  д. 53</t>
  </si>
  <si>
    <t>МБОУ "Лицей № 22", ул. Академика  Мальцева, д. 36</t>
  </si>
  <si>
    <t>МБДОУ "Детский сад общеразвивающего вида № 157", ул. Дзержинского, д.21</t>
  </si>
  <si>
    <t>МБОУ "Средняя школа № 11", ул. Фрунзе, д. 15/25</t>
  </si>
  <si>
    <t>МБОУ "Средняя школа № 37", ул. Полка "Нормандия-Неман", д. 80</t>
  </si>
  <si>
    <t xml:space="preserve">Укрепление материально-технической базы                              </t>
  </si>
  <si>
    <t>МБОУ "Средняя школа № 64", ул. 4-я Деревенская, д. 27</t>
  </si>
  <si>
    <t>Обустройство освещения уголка здоровья</t>
  </si>
  <si>
    <t>Ул. Полка "Нормандия-Неман", д. 84</t>
  </si>
  <si>
    <t>П/о 14, д.330</t>
  </si>
  <si>
    <t>ул. Генерала Горбатова, д.5а</t>
  </si>
  <si>
    <t>Благоустройство территории</t>
  </si>
  <si>
    <t>МБОУ "Гимназия № 23", ул. Шошина, д. 15б</t>
  </si>
  <si>
    <t xml:space="preserve">Приобретение и установка веранд </t>
  </si>
  <si>
    <t>Ул. Свободы, дома 31а, 31, 33</t>
  </si>
  <si>
    <t>МБДОУ "Детский сад № 151", ул. Садовая, д.9</t>
  </si>
  <si>
    <t>Приобретение холодильного оборудования</t>
  </si>
  <si>
    <t>Ремонт спортивной площадки</t>
  </si>
  <si>
    <t>МБОУ "Средняя школа № 31", ул. 4-я Сосневская, д. 57/15</t>
  </si>
  <si>
    <t>МБОУ "Средняя школа № 42", ул. Окуловой, д. 1</t>
  </si>
  <si>
    <t>Пересечение ул. 1-я Снежная и ул. Плесская</t>
  </si>
  <si>
    <t>МБОУ "Средняя школа № 65", ул. Шувандиной, д. 95</t>
  </si>
  <si>
    <t>МБОУ "Средняя школа № 63", ул. Академическая,  д. 5</t>
  </si>
  <si>
    <t>МБОУ "Средняя школа № 41", ул. Маршала Жаворонкова, д. 5, 3 здания</t>
  </si>
  <si>
    <t>МБОУ "Средняя школа № 49", ул. 1-я Меланжевая, д. 5</t>
  </si>
  <si>
    <t>Ул. 11-я Санаторная, д.47</t>
  </si>
  <si>
    <t>Ул. 4-я Меланжевая, д. 12</t>
  </si>
  <si>
    <t>Ул. 2-я Меланжевая, д. 7а</t>
  </si>
  <si>
    <t>Ул. Мира, д. 5</t>
  </si>
  <si>
    <t>МБОУ  "Лицей № 6", ул. Воронина, д. 8</t>
  </si>
  <si>
    <t>МБОУ "Средняя школа № 8", ул. Ташкентская, д. 15</t>
  </si>
  <si>
    <t>Ул. Ташкентская, д.107а</t>
  </si>
  <si>
    <t>Ул. Ташкентская, д. 88а</t>
  </si>
  <si>
    <t>Ул. Некрасова, д. 102б</t>
  </si>
  <si>
    <t>Ул. Велижская, д. 58а</t>
  </si>
  <si>
    <t>МБДОУ "Детский сад общеразвивающего вида № 177", 2-я ул. Плеханова, д. 3</t>
  </si>
  <si>
    <t xml:space="preserve">Ремонтные работы, асфальтирование территории </t>
  </si>
  <si>
    <t>МБОУ "Лицей № 33", ул. Багаева, д. 38/17</t>
  </si>
  <si>
    <t>Укрепление материально-технической базы, в том числе приобретение учебников</t>
  </si>
  <si>
    <t>МБОУ "Средняя школа № 39", ул. Парижской Коммуны, д. 44</t>
  </si>
  <si>
    <t>Ремонтные работы фасада</t>
  </si>
  <si>
    <t>МБУ ДОД ДЮЦ № 1, ул. Красных зорь, д. 1</t>
  </si>
  <si>
    <t>МБУК ЦБС г. Иваново, библиотека-филиал № 13, ул. Мархлевского, д. 34/45</t>
  </si>
  <si>
    <t>Ул. Красных Зорь, д. 6а</t>
  </si>
  <si>
    <t>МБОУ "Основная школа № 25", ул. Ленинградская, д. 13</t>
  </si>
  <si>
    <t>МБОУ "Средняя школа № 29", ул. Сахарова, д. 56</t>
  </si>
  <si>
    <t>МБОУ "Средняя школа № 55", ул. Рабфаковская, д. 14</t>
  </si>
  <si>
    <t>МБДОУ "Детский сад  № 24", ул. Суздальская, д. 2а</t>
  </si>
  <si>
    <t>МБДОУ "Детский сад  № 27", ул. Льва Толстого, д. 12/3</t>
  </si>
  <si>
    <t>МБДОУ "Детский сад  № 135", ул. Льва Толстого, д. 6</t>
  </si>
  <si>
    <t>Обустройство уголка здоровья</t>
  </si>
  <si>
    <t>Ул. Кавалерийская, д. 60а</t>
  </si>
  <si>
    <t>Ул. Демьяна Бедного, д. 117а</t>
  </si>
  <si>
    <t>Частичный ремонт межпанельных щвов</t>
  </si>
  <si>
    <t>МБДОУ "Детский сад общеразвивающего вида № 44", ул. Шубиных, д. 7а</t>
  </si>
  <si>
    <t>Приобретение детской мебели</t>
  </si>
  <si>
    <t>МБДОУ "Центр развития ребенка - детский сад № 192", ул. Панина, д. 22</t>
  </si>
  <si>
    <t>МБОУ "Средняя школа № 53", ул. Смирнова, д. 103</t>
  </si>
  <si>
    <t>Ул. Красноярская</t>
  </si>
  <si>
    <t>Разработка проектно-сметной документации на капитальный ремонт уличного освещения</t>
  </si>
  <si>
    <t>Ул. Садовая, д. 75</t>
  </si>
  <si>
    <t>Пер. Фигурный, д. 5</t>
  </si>
  <si>
    <t>МБДОУ "Центр развития ребенка - детский сад № 172", ул. 2-я Лагерная, д. 53а</t>
  </si>
  <si>
    <t>МБОУ "Средняя школа № 4", ул. Комсомольская, д. 52</t>
  </si>
  <si>
    <t>МБОУ "Средняя школа № 1", ул. 9 Января, д. 39</t>
  </si>
  <si>
    <t>МБДОУ "Детский сад № 92", пер. Конспиративный, д. 21</t>
  </si>
  <si>
    <t>Ул. 2-я Полевая, д. 8</t>
  </si>
  <si>
    <t>Ул. 1-я Полевая, д.78</t>
  </si>
  <si>
    <t>МБДОУ "Детский сад общеразвивающего вида № 157", ул. Дзержинского, д. 21</t>
  </si>
  <si>
    <t>МБОУ "Лицей № 22", ул. Академика Мальцева, д. 36</t>
  </si>
  <si>
    <t>МБОУ "Гимназия № 32", пр. Ленина, д. 53</t>
  </si>
  <si>
    <t>Ул. Первых Маевок, у дома 13</t>
  </si>
  <si>
    <t>В течение года</t>
  </si>
  <si>
    <t>МБОУ "Лицей № 67", ул. Панина,  д. 21</t>
  </si>
  <si>
    <t>Ремонт козырьков над подъездами</t>
  </si>
  <si>
    <t>Пр. Строителей, д. 60а</t>
  </si>
  <si>
    <t>Ул. 3-я Южная, д.35а</t>
  </si>
  <si>
    <t>Ул. 2-я Петрозаводская, д. 1а</t>
  </si>
  <si>
    <t>МБУК "Парк культуры и отдыха имени революции 1905 года", ул. Первых Маёвок, д. 55</t>
  </si>
  <si>
    <t>МБДОУ "Центр развития ребенка - детский сад № 172", ул. 2-я Лагерная, д.53а</t>
  </si>
  <si>
    <t>МБОУ "Средняя школа № 24", 9-я Линия, д.1/26</t>
  </si>
  <si>
    <t>МБДОУ "Детский сад № 99", ул. Андрианова, д. 23</t>
  </si>
  <si>
    <t>МБОУ "Средняя общеобразовательная школа № 28", ул. Нефёдова, д.10</t>
  </si>
  <si>
    <t>МБДОУ "Детский сад общеразвивающего вида № 44", ул. Шубиных, д.7а</t>
  </si>
  <si>
    <t>МБОУ "Средняя школа № 43", ул. Носова, д. 49</t>
  </si>
  <si>
    <t>16</t>
  </si>
  <si>
    <t>Микрорайон 30, д. 55</t>
  </si>
  <si>
    <t>Микрорайон 30, д. 33</t>
  </si>
  <si>
    <t>Микрорайон Московский, дома 12, 13</t>
  </si>
  <si>
    <t>Микрорайон Московский, д. 5</t>
  </si>
  <si>
    <t>МБОУ "Средняя школа № 61", микрорайон 30, д. 17</t>
  </si>
  <si>
    <t>МБОУ "Средняя школа № 9", микрорайон ТЭЦ-3, д. 14</t>
  </si>
  <si>
    <t>МБДОУ "Детский сад комбинированного вида № 64", микрорайон ТЭЦ-3, д. 17</t>
  </si>
  <si>
    <t>Микрорайон ТЭЦ-3, д. 8, 9, 13</t>
  </si>
  <si>
    <t xml:space="preserve">               Общегородской избирательный округ</t>
  </si>
  <si>
    <t>МБДОУ "Центр развития ребёнка - детский сад  № 179", микрорайон 30, д. 35</t>
  </si>
  <si>
    <t>МБДОУ "Детский сад № 178",  микрорайон 30, д. 36</t>
  </si>
  <si>
    <t>МБОУ "Лицей № 67", ул. Панина, д. 21</t>
  </si>
  <si>
    <t>МБДОУ "Детский сад компенсирующего вида № 57",  ул. Войкова, д. 3</t>
  </si>
  <si>
    <t>МБДОУ "Детский сад  № 5", ул. Сусанина, д. 5</t>
  </si>
  <si>
    <t>Ул. Зверева, во дворе домов №№ 14,16</t>
  </si>
  <si>
    <t>Ул. 1-я Полевая, д. 34</t>
  </si>
  <si>
    <t>МБОУ "Средняя школа № 5", ул. Любимова, д. 16а</t>
  </si>
  <si>
    <t>ТОС "Дальний", ул. 2-я Грачевская, около дома 40</t>
  </si>
  <si>
    <t>Асфальтирование территории школы</t>
  </si>
  <si>
    <t>Индикатор</t>
  </si>
  <si>
    <t xml:space="preserve">Приложение </t>
  </si>
  <si>
    <t>к решению Ивановской</t>
  </si>
  <si>
    <t xml:space="preserve">от                 № 
</t>
  </si>
  <si>
    <t>Ремонт асфальтобетонного покрытия пешеходной дорожки</t>
  </si>
  <si>
    <t>Ул. Лежневская, д.209</t>
  </si>
  <si>
    <t>Ул. 3-я Южная, д.4а</t>
  </si>
  <si>
    <t>Ремонт отмостки вокруг дома</t>
  </si>
  <si>
    <t>Демонтаж старых конструкций и установка новых спортивных элементов</t>
  </si>
  <si>
    <t>Ул. Генерала Хлебникова, д. 10</t>
  </si>
  <si>
    <t xml:space="preserve">Проведение ремонтных работ </t>
  </si>
  <si>
    <t>Натурин Н.Н.</t>
  </si>
  <si>
    <t>Косметический ремонт 4-го подъезда с колясочной</t>
  </si>
  <si>
    <t>Установка игровых элементов (спорткомплекс с кольцами, урна, ваза, песочница, маленькая детская качель, карусель, скамейка и др.)</t>
  </si>
  <si>
    <t>Установка игровых элементов (детская качель, карусель, пружинка - джип)</t>
  </si>
  <si>
    <t>Ул. Богдана Хмельницкого, д. 44 (корпус 2)</t>
  </si>
  <si>
    <t>Установка игровых элементов (качель металическая жесткая, игровой комплекс, карусель с рулем, качалка, джип)</t>
  </si>
  <si>
    <t>Дооборудование детской площадки (машина, жираф-кольцо, жесткая подвесная качель)</t>
  </si>
  <si>
    <t>Ул. Зеленая, д. 18</t>
  </si>
  <si>
    <t>Установка игровых элементов (две детские качели до 3-х лет, качалка)</t>
  </si>
  <si>
    <t>Ул. Лежневская, д. 36</t>
  </si>
  <si>
    <t>Приобретение музыкального оборудования</t>
  </si>
  <si>
    <t>Приобретение учебников</t>
  </si>
  <si>
    <t>Ул. Куликова, д. 14</t>
  </si>
  <si>
    <t>Ул. Танкиста Александрова, д. 15</t>
  </si>
  <si>
    <t>Установка и оборудование контейнерной площадки</t>
  </si>
  <si>
    <t>Ул. Ташкентская, д. 85а</t>
  </si>
  <si>
    <t>Ул. Ташкентская, д. 83</t>
  </si>
  <si>
    <t>Установка спортивных снарядов для подростков, теннисный стол</t>
  </si>
  <si>
    <t>Оборудование площадки для мини-футбола, установка волейбольной сетки</t>
  </si>
  <si>
    <t>Замена оконных блоков в подъезде №2 на пластиковые с частичным ремонтом подъезда и заменой почтовых ящиков</t>
  </si>
  <si>
    <t xml:space="preserve">Замена оконных блоков в подъезде №2 на пластиковые (4 окна) </t>
  </si>
  <si>
    <t>Ремонт помещений</t>
  </si>
  <si>
    <t>Установка системы оповещения и управления 3 типа</t>
  </si>
  <si>
    <t>Комитет молодежной политики, физической культуры и спорта</t>
  </si>
  <si>
    <t>ул. 3-я Чайковского, между домами №№ 9 и 11</t>
  </si>
  <si>
    <t>Пр. Текстильщиков, д. 117</t>
  </si>
  <si>
    <t>РИГД от02.03.2016  № 154</t>
  </si>
  <si>
    <t>РИГД от02.03.2016  № 154 введена</t>
  </si>
  <si>
    <t>23-я Линия, д. 14</t>
  </si>
  <si>
    <t>Пер. 6-й Северный, д. 11</t>
  </si>
  <si>
    <t>Ул. Минская, д. 90</t>
  </si>
  <si>
    <t>Ул. Революционная, д. 99</t>
  </si>
  <si>
    <t>МБДОУ "Детский сад комбинированного  вида № 8", ул. Чихачева, д. 14</t>
  </si>
  <si>
    <t>Пересечение улиц 3-я Напольная и Интернациональная</t>
  </si>
  <si>
    <t>Замена дверей пожарных выходов на балконы 6-го подъезда на пластиковые</t>
  </si>
  <si>
    <t>МБОУ "Средняя школа № 35", ул. Парижской Коммуны, д. 60, ул.Лебедева -Кумача, д. 3а</t>
  </si>
  <si>
    <t>Монтаж вытяжной вентиляции в тепловом пункте</t>
  </si>
  <si>
    <t>Приобретение основных средств (МФУ, ноутбук, термопереплётчик) и материальных запасов</t>
  </si>
  <si>
    <t>Ул. Мякишева, д. 5</t>
  </si>
  <si>
    <t>Установка почтовых ящиков в подъездах</t>
  </si>
  <si>
    <t>РИГД от 25.05.2016 № 195</t>
  </si>
  <si>
    <t>РИГД от 25.05.2016 № 195 введена</t>
  </si>
  <si>
    <r>
      <t>РИГД от02.03.2016  № 154,</t>
    </r>
    <r>
      <rPr>
        <sz val="10"/>
        <color rgb="FF00B050"/>
        <rFont val="Arial Cyr"/>
        <charset val="204"/>
      </rPr>
      <t xml:space="preserve"> от 25.05.2016 № 195</t>
    </r>
  </si>
  <si>
    <t>МБУК ЦБС детских библиотек г. Иванова, библиотека-филиал № 10", ул. Степана Халтурина, д. 19</t>
  </si>
  <si>
    <t>Косметический  ремонт подъезда № 4</t>
  </si>
  <si>
    <t>Ремонтные работы (ремонт фасада здания)</t>
  </si>
  <si>
    <t>Пр. Строителей, д. 32</t>
  </si>
  <si>
    <t>Обустройство пешеходной дорожки вдоль дома 32 по пр.Строителей с устройством дренажного колодца</t>
  </si>
  <si>
    <t>МБДОУ  "Детский сад № 113", ул.Семенчикова, д. 23</t>
  </si>
  <si>
    <t>Частичный ремонт отмостки дома</t>
  </si>
  <si>
    <r>
      <t>РИГД от02.03.2016  № 154</t>
    </r>
    <r>
      <rPr>
        <sz val="10"/>
        <color theme="9" tint="-0.249977111117893"/>
        <rFont val="Arial Cyr"/>
        <charset val="204"/>
      </rPr>
      <t>, от 29.06.2016 № 233</t>
    </r>
  </si>
  <si>
    <t>Ул. Красная, напротив д. 48 по переулку 4 Котельницкий</t>
  </si>
  <si>
    <t>РИГД от 29.06.2016 № 233</t>
  </si>
  <si>
    <t>РИГД от 29.06.2016 № 233 введена</t>
  </si>
  <si>
    <t>Установка игрового оборудования (песочница "Полянка")</t>
  </si>
  <si>
    <t>Фактическое исполнение работ</t>
  </si>
  <si>
    <t>Процент исполнения по кассовым расходам</t>
  </si>
  <si>
    <t>Исполнение по кассовым расходам</t>
  </si>
  <si>
    <t>Об исполнении сводного плана мероприятий по выполнению наказов избирателей, принятых к исполнению в 2016 году, по состоянию на 1 августа 2016 года</t>
  </si>
  <si>
    <t>Исполнено</t>
  </si>
  <si>
    <t>Заключен муниципальный контракт с АО "ИвГЭС" от 21.07.2016 № 362</t>
  </si>
  <si>
    <t>Заключен муниципальный контракт с ООО "ТАК Проект " от 20.07.2016 № 333 на сумму 99,555 тыс.руб.</t>
  </si>
  <si>
    <t>Заключен муниципальный контракт № 50 от 18.07.2016. Работы будут выполнены до 10.09.2016</t>
  </si>
  <si>
    <t>Заключен муниципальный контракт № 44  Работы планируется завершить до 01.09.2016</t>
  </si>
  <si>
    <t>Изменение внесено решением ИГД от 29.06.2016 № 233</t>
  </si>
  <si>
    <t>Работы выполнены. Документы на оплате.</t>
  </si>
  <si>
    <t>Изменение внесено решением ИГД от 29.06.2016 № 233. Сметная документация составлена и готовится  на торги.</t>
  </si>
  <si>
    <t>Сметная документация составлена и готовится  на торги.</t>
  </si>
  <si>
    <t>Изменение внесено решением ИГД от 29.06.2016 № 233. Сметная документация составляется.</t>
  </si>
  <si>
    <t>Составляется сметная документация</t>
  </si>
  <si>
    <t>Составляется сметная документация.</t>
  </si>
  <si>
    <t>Работы выполнены. Документы на проверке.</t>
  </si>
  <si>
    <t>Выделенного финансирования недостаточно для проведения данных работ.Направлено письмо депутату.</t>
  </si>
  <si>
    <t>Сметная документация на проверке в МКУ ПДСиТК.</t>
  </si>
  <si>
    <t>Сметная документацияна проверке в МКУ ПДСиТК.</t>
  </si>
  <si>
    <t>Работы выполнены.Документы на оплате.</t>
  </si>
  <si>
    <t>Окна заменены. Направлено письмо депутату о внесении изменений в наказ.</t>
  </si>
  <si>
    <t>Работы выполнены.Документы на проверке в МКУ ПДСиТК.</t>
  </si>
  <si>
    <t>Работы выполнены. Докуметы на проверке.</t>
  </si>
  <si>
    <t>Аукцион не состоялся по причине отсутствия заявок. Будет заключен контракт с единственным поставщиком.</t>
  </si>
  <si>
    <t>Сметная документация составлеяется.</t>
  </si>
  <si>
    <t>Изменение внесено решением ИГД от 29.06.2016 № 233. Сметная документация составлена и готовится на торги.</t>
  </si>
  <si>
    <t>Заключен муниципальный контракт № 46. Работы будут выполнены до 01.09.2016</t>
  </si>
  <si>
    <t>Сметная документация составляется.</t>
  </si>
  <si>
    <t>Планируется исполнить в 3 квартале</t>
  </si>
  <si>
    <t>Заключен муниципальный контракт № 44. Работы будут выполнены до 01.09.2016</t>
  </si>
  <si>
    <t>Заключен муниципальный контракт № 50 от 18.07.2016. Работы будут выполнены до 10.09.2016.</t>
  </si>
  <si>
    <t>Работы выполнены, документы на оформлении.</t>
  </si>
  <si>
    <t>На оставшуюся сумму работы планируется исполнить в 3 квартале</t>
  </si>
  <si>
    <t>На оставшуюся сумму работы выполнены, документы на оформлении.</t>
  </si>
  <si>
    <t>На оставшуюся сумму работы ведутся.</t>
  </si>
  <si>
    <t>Планируется исполнить в 3 квартале.</t>
  </si>
  <si>
    <t>Планируется исполнить в 3 - 4 кварталах.</t>
  </si>
  <si>
    <t>Размещено извещение о проведении электронного аукциона</t>
  </si>
  <si>
    <t>Заключен муниципальный контракт на сумму 494,325 руб. Работы выполняются.</t>
  </si>
  <si>
    <t>Заключен муниципальный контракт на сумму 78,500 руб. Работы выполнены, документы на оплате.</t>
  </si>
  <si>
    <t>Заключен муниципальный контракт на сумму 244,500 руб. Работы выполняются.</t>
  </si>
  <si>
    <t>Направлено письмо депутату о невозможности  выполнения указанного вида работ</t>
  </si>
  <si>
    <t>Заключен муниципальный контракт на сумму 265,000. Работы  выполняются.</t>
  </si>
  <si>
    <t>Заключен муниципальный контрактна сумму 70,000. Работы  выполнены, документы на оплате.</t>
  </si>
  <si>
    <t>Заключен муниципальный контрактна сумму 80,000. Работы  выполняются.</t>
  </si>
  <si>
    <t>Заключен муниципальный контрактна сумму 77,500. Работы  выполнены, документы на оплате.</t>
  </si>
  <si>
    <t>Заключен муниципальный контрактна сумму 49,500. Работы  выполнены, документы на оплате.</t>
  </si>
  <si>
    <t>Заключен муниципальный контрактна сумму 500,000. Работы  выполняются.</t>
  </si>
  <si>
    <t>Заключен муниципальный контрактна сумму 200,000. Работы  выполнены, документы на оплате.</t>
  </si>
  <si>
    <t>Планируется исполнить в 3-4 кварталах.</t>
  </si>
  <si>
    <t>Работы выполнены. Документы на оплате на сумму 135,00450</t>
  </si>
  <si>
    <t>Исполненено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</si>
</sst>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#,##0.00_ ;[Red]\-#,##0.00\ "/>
    <numFmt numFmtId="169" formatCode="#,##0.00000_ ;[Red]\-#,##0.00000\ "/>
    <numFmt numFmtId="170" formatCode="#,##0.00000"/>
    <numFmt numFmtId="171" formatCode="0.00000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Book Antiqua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sz val="10"/>
      <color rgb="FF0000CC"/>
      <name val="Arial Cyr"/>
      <charset val="204"/>
    </font>
    <font>
      <sz val="11"/>
      <color rgb="FF0000CC"/>
      <name val="Times New Roman"/>
      <family val="1"/>
      <charset val="204"/>
    </font>
    <font>
      <sz val="10"/>
      <color rgb="FF0000CC"/>
      <name val="Times New Roman"/>
      <family val="1"/>
      <charset val="204"/>
    </font>
    <font>
      <b/>
      <strike/>
      <sz val="9"/>
      <color indexed="81"/>
      <name val="Tahoma"/>
      <family val="2"/>
      <charset val="204"/>
    </font>
    <font>
      <strike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00B050"/>
      <name val="Arial Cyr"/>
      <charset val="204"/>
    </font>
    <font>
      <sz val="10"/>
      <color rgb="FFFF6600"/>
      <name val="Times New Roman"/>
      <family val="1"/>
      <charset val="204"/>
    </font>
    <font>
      <sz val="10"/>
      <color rgb="FFFF6600"/>
      <name val="Arial Cyr"/>
      <charset val="204"/>
    </font>
    <font>
      <sz val="10"/>
      <color theme="9" tint="-0.249977111117893"/>
      <name val="Times New Roman"/>
      <family val="1"/>
      <charset val="204"/>
    </font>
    <font>
      <sz val="10"/>
      <color theme="9" tint="-0.249977111117893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6">
    <xf numFmtId="0" fontId="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Fill="1"/>
    <xf numFmtId="0" fontId="0" fillId="0" borderId="0" xfId="0" applyBorder="1"/>
    <xf numFmtId="164" fontId="8" fillId="0" borderId="0" xfId="6" applyNumberFormat="1" applyFont="1" applyFill="1" applyBorder="1" applyAlignment="1">
      <alignment vertical="top" wrapText="1"/>
    </xf>
    <xf numFmtId="0" fontId="0" fillId="0" borderId="0" xfId="0" applyFill="1" applyBorder="1"/>
    <xf numFmtId="0" fontId="0" fillId="0" borderId="2" xfId="0" applyBorder="1"/>
    <xf numFmtId="49" fontId="12" fillId="0" borderId="1" xfId="0" applyNumberFormat="1" applyFont="1" applyFill="1" applyBorder="1" applyAlignment="1">
      <alignment horizontal="left" vertical="top" wrapText="1" indent="1"/>
    </xf>
    <xf numFmtId="165" fontId="13" fillId="0" borderId="3" xfId="6" applyNumberFormat="1" applyFont="1" applyFill="1" applyBorder="1" applyAlignment="1" applyProtection="1">
      <alignment vertical="top" wrapText="1"/>
    </xf>
    <xf numFmtId="164" fontId="12" fillId="2" borderId="1" xfId="6" applyNumberFormat="1" applyFont="1" applyFill="1" applyBorder="1" applyAlignment="1">
      <alignment vertical="top" wrapText="1"/>
    </xf>
    <xf numFmtId="164" fontId="12" fillId="0" borderId="1" xfId="6" applyNumberFormat="1" applyFont="1" applyFill="1" applyBorder="1" applyAlignment="1">
      <alignment vertical="top" wrapText="1"/>
    </xf>
    <xf numFmtId="0" fontId="14" fillId="0" borderId="0" xfId="0" applyFont="1" applyAlignment="1"/>
    <xf numFmtId="0" fontId="15" fillId="0" borderId="2" xfId="0" applyFont="1" applyBorder="1"/>
    <xf numFmtId="0" fontId="15" fillId="0" borderId="0" xfId="0" applyFont="1"/>
    <xf numFmtId="0" fontId="15" fillId="0" borderId="0" xfId="0" applyFont="1" applyFill="1"/>
    <xf numFmtId="0" fontId="15" fillId="0" borderId="1" xfId="0" applyFont="1" applyBorder="1"/>
    <xf numFmtId="1" fontId="15" fillId="0" borderId="0" xfId="0" applyNumberFormat="1" applyFont="1" applyFill="1" applyAlignment="1">
      <alignment horizontal="center" vertical="top" wrapText="1"/>
    </xf>
    <xf numFmtId="49" fontId="15" fillId="0" borderId="0" xfId="0" applyNumberFormat="1" applyFont="1" applyFill="1" applyAlignment="1">
      <alignment horizontal="left" vertical="top" wrapText="1" indent="1"/>
    </xf>
    <xf numFmtId="0" fontId="15" fillId="2" borderId="1" xfId="0" applyFont="1" applyFill="1" applyBorder="1"/>
    <xf numFmtId="49" fontId="15" fillId="0" borderId="0" xfId="0" applyNumberFormat="1" applyFont="1" applyFill="1" applyAlignment="1">
      <alignment horizontal="center" vertical="top" wrapText="1"/>
    </xf>
    <xf numFmtId="164" fontId="15" fillId="0" borderId="0" xfId="6" applyNumberFormat="1" applyFont="1" applyFill="1" applyAlignment="1">
      <alignment vertical="top" wrapText="1"/>
    </xf>
    <xf numFmtId="49" fontId="17" fillId="0" borderId="0" xfId="0" applyNumberFormat="1" applyFont="1" applyFill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 applyAlignment="1">
      <alignment horizontal="center" vertical="center"/>
    </xf>
    <xf numFmtId="164" fontId="15" fillId="0" borderId="0" xfId="6" applyNumberFormat="1" applyFont="1" applyFill="1" applyBorder="1" applyAlignment="1">
      <alignment horizontal="right" vertical="top" wrapText="1" inden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68" fontId="0" fillId="0" borderId="0" xfId="6" applyNumberFormat="1" applyFont="1" applyFill="1"/>
    <xf numFmtId="165" fontId="13" fillId="0" borderId="9" xfId="6" applyNumberFormat="1" applyFont="1" applyFill="1" applyBorder="1" applyAlignment="1" applyProtection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left" vertical="top" wrapText="1" indent="1"/>
    </xf>
    <xf numFmtId="49" fontId="17" fillId="2" borderId="1" xfId="0" applyNumberFormat="1" applyFont="1" applyFill="1" applyBorder="1" applyAlignment="1">
      <alignment horizontal="left" vertical="top" wrapText="1" indent="1"/>
    </xf>
    <xf numFmtId="49" fontId="17" fillId="4" borderId="1" xfId="0" applyNumberFormat="1" applyFont="1" applyFill="1" applyBorder="1" applyAlignment="1">
      <alignment horizontal="left" vertical="top" wrapText="1" indent="1"/>
    </xf>
    <xf numFmtId="1" fontId="17" fillId="2" borderId="1" xfId="0" applyNumberFormat="1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left" vertical="top" wrapText="1" indent="1"/>
    </xf>
    <xf numFmtId="0" fontId="17" fillId="0" borderId="1" xfId="0" applyFont="1" applyBorder="1" applyAlignment="1">
      <alignment horizontal="center" vertical="top"/>
    </xf>
    <xf numFmtId="49" fontId="21" fillId="0" borderId="0" xfId="0" applyNumberFormat="1" applyFont="1" applyFill="1" applyAlignment="1">
      <alignment horizontal="right" vertical="top" wrapText="1"/>
    </xf>
    <xf numFmtId="1" fontId="17" fillId="4" borderId="1" xfId="0" applyNumberFormat="1" applyFont="1" applyFill="1" applyBorder="1" applyAlignment="1">
      <alignment horizontal="center" vertical="top" wrapText="1"/>
    </xf>
    <xf numFmtId="49" fontId="20" fillId="4" borderId="1" xfId="0" applyNumberFormat="1" applyFont="1" applyFill="1" applyBorder="1" applyAlignment="1">
      <alignment horizontal="left" vertical="top" wrapText="1" indent="1"/>
    </xf>
    <xf numFmtId="0" fontId="15" fillId="4" borderId="1" xfId="0" applyFont="1" applyFill="1" applyBorder="1"/>
    <xf numFmtId="0" fontId="15" fillId="4" borderId="0" xfId="0" applyFont="1" applyFill="1"/>
    <xf numFmtId="0" fontId="15" fillId="0" borderId="4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top" wrapText="1" indent="1"/>
    </xf>
    <xf numFmtId="49" fontId="12" fillId="0" borderId="1" xfId="0" applyNumberFormat="1" applyFont="1" applyFill="1" applyBorder="1" applyAlignment="1">
      <alignment horizontal="center" vertical="top" wrapText="1"/>
    </xf>
    <xf numFmtId="165" fontId="13" fillId="0" borderId="3" xfId="6" applyNumberFormat="1" applyFont="1" applyFill="1" applyBorder="1" applyAlignment="1" applyProtection="1">
      <alignment vertical="center" wrapText="1"/>
    </xf>
    <xf numFmtId="164" fontId="12" fillId="2" borderId="1" xfId="6" applyNumberFormat="1" applyFont="1" applyFill="1" applyBorder="1" applyAlignment="1">
      <alignment vertical="center" wrapText="1"/>
    </xf>
    <xf numFmtId="0" fontId="25" fillId="0" borderId="0" xfId="0" applyFont="1"/>
    <xf numFmtId="0" fontId="27" fillId="4" borderId="1" xfId="0" applyFont="1" applyFill="1" applyBorder="1"/>
    <xf numFmtId="0" fontId="27" fillId="4" borderId="0" xfId="0" applyFont="1" applyFill="1"/>
    <xf numFmtId="0" fontId="27" fillId="0" borderId="0" xfId="0" applyFont="1"/>
    <xf numFmtId="0" fontId="26" fillId="0" borderId="1" xfId="0" applyFont="1" applyBorder="1"/>
    <xf numFmtId="0" fontId="15" fillId="0" borderId="4" xfId="0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top" wrapText="1"/>
    </xf>
    <xf numFmtId="1" fontId="20" fillId="0" borderId="1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indent="1"/>
    </xf>
    <xf numFmtId="166" fontId="17" fillId="0" borderId="1" xfId="11" applyNumberFormat="1" applyFont="1" applyFill="1" applyBorder="1" applyAlignment="1">
      <alignment horizontal="right" vertical="top"/>
    </xf>
    <xf numFmtId="49" fontId="17" fillId="0" borderId="1" xfId="0" applyNumberFormat="1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left" indent="1"/>
    </xf>
    <xf numFmtId="49" fontId="17" fillId="0" borderId="1" xfId="5" applyNumberFormat="1" applyFont="1" applyFill="1" applyBorder="1" applyAlignment="1">
      <alignment horizontal="left" vertical="top" wrapText="1" indent="1"/>
    </xf>
    <xf numFmtId="49" fontId="17" fillId="4" borderId="1" xfId="0" applyNumberFormat="1" applyFont="1" applyFill="1" applyBorder="1" applyAlignment="1">
      <alignment horizontal="center" vertical="top" wrapText="1"/>
    </xf>
    <xf numFmtId="167" fontId="17" fillId="0" borderId="1" xfId="0" applyNumberFormat="1" applyFont="1" applyBorder="1" applyAlignment="1">
      <alignment horizontal="right" vertical="top"/>
    </xf>
    <xf numFmtId="1" fontId="20" fillId="4" borderId="1" xfId="0" applyNumberFormat="1" applyFont="1" applyFill="1" applyBorder="1" applyAlignment="1">
      <alignment horizontal="center" vertical="top" wrapText="1"/>
    </xf>
    <xf numFmtId="167" fontId="17" fillId="2" borderId="1" xfId="0" applyNumberFormat="1" applyFont="1" applyFill="1" applyBorder="1" applyAlignment="1">
      <alignment horizontal="right" vertical="top"/>
    </xf>
    <xf numFmtId="49" fontId="17" fillId="2" borderId="1" xfId="0" applyNumberFormat="1" applyFont="1" applyFill="1" applyBorder="1" applyAlignment="1">
      <alignment horizontal="center" vertical="top" wrapText="1"/>
    </xf>
    <xf numFmtId="49" fontId="17" fillId="0" borderId="1" xfId="5" applyNumberFormat="1" applyFont="1" applyFill="1" applyBorder="1" applyAlignment="1">
      <alignment horizontal="center" vertical="top" wrapText="1"/>
    </xf>
    <xf numFmtId="49" fontId="17" fillId="2" borderId="1" xfId="5" applyNumberFormat="1" applyFont="1" applyFill="1" applyBorder="1" applyAlignment="1">
      <alignment horizontal="left" vertical="top" wrapText="1" indent="1"/>
    </xf>
    <xf numFmtId="166" fontId="17" fillId="2" borderId="1" xfId="11" applyNumberFormat="1" applyFont="1" applyFill="1" applyBorder="1" applyAlignment="1">
      <alignment horizontal="right" vertical="top"/>
    </xf>
    <xf numFmtId="167" fontId="17" fillId="4" borderId="1" xfId="0" applyNumberFormat="1" applyFont="1" applyFill="1" applyBorder="1" applyAlignment="1">
      <alignment horizontal="right" vertical="top"/>
    </xf>
    <xf numFmtId="49" fontId="30" fillId="4" borderId="1" xfId="0" applyNumberFormat="1" applyFont="1" applyFill="1" applyBorder="1" applyAlignment="1">
      <alignment horizontal="left" vertical="top" wrapText="1" indent="1"/>
    </xf>
    <xf numFmtId="4" fontId="17" fillId="0" borderId="1" xfId="0" applyNumberFormat="1" applyFont="1" applyBorder="1" applyAlignment="1">
      <alignment horizontal="right" vertical="top"/>
    </xf>
    <xf numFmtId="166" fontId="17" fillId="4" borderId="1" xfId="11" applyNumberFormat="1" applyFont="1" applyFill="1" applyBorder="1" applyAlignment="1">
      <alignment horizontal="right" vertical="top"/>
    </xf>
    <xf numFmtId="1" fontId="29" fillId="2" borderId="1" xfId="0" applyNumberFormat="1" applyFont="1" applyFill="1" applyBorder="1" applyAlignment="1">
      <alignment horizontal="center" vertical="top" wrapText="1"/>
    </xf>
    <xf numFmtId="49" fontId="17" fillId="2" borderId="1" xfId="5" applyNumberFormat="1" applyFont="1" applyFill="1" applyBorder="1" applyAlignment="1">
      <alignment horizontal="center" vertical="top" wrapText="1"/>
    </xf>
    <xf numFmtId="0" fontId="31" fillId="4" borderId="0" xfId="0" applyFont="1" applyFill="1"/>
    <xf numFmtId="0" fontId="32" fillId="0" borderId="0" xfId="0" applyFont="1"/>
    <xf numFmtId="0" fontId="31" fillId="0" borderId="0" xfId="0" applyFont="1"/>
    <xf numFmtId="0" fontId="31" fillId="4" borderId="1" xfId="0" applyFont="1" applyFill="1" applyBorder="1"/>
    <xf numFmtId="0" fontId="33" fillId="4" borderId="0" xfId="0" applyFont="1" applyFill="1"/>
    <xf numFmtId="0" fontId="34" fillId="0" borderId="0" xfId="0" applyFont="1"/>
    <xf numFmtId="0" fontId="33" fillId="0" borderId="0" xfId="0" applyFont="1"/>
    <xf numFmtId="0" fontId="33" fillId="4" borderId="1" xfId="0" applyFont="1" applyFill="1" applyBorder="1"/>
    <xf numFmtId="0" fontId="35" fillId="4" borderId="1" xfId="0" applyFont="1" applyFill="1" applyBorder="1"/>
    <xf numFmtId="49" fontId="13" fillId="0" borderId="0" xfId="4" applyNumberFormat="1" applyFont="1" applyFill="1" applyAlignment="1">
      <alignment horizontal="left" vertical="top" wrapText="1"/>
    </xf>
    <xf numFmtId="0" fontId="16" fillId="0" borderId="0" xfId="0" applyFont="1" applyAlignment="1">
      <alignment horizontal="center"/>
    </xf>
    <xf numFmtId="10" fontId="14" fillId="5" borderId="1" xfId="0" applyNumberFormat="1" applyFont="1" applyFill="1" applyBorder="1" applyAlignment="1">
      <alignment horizontal="center" vertical="center" wrapText="1"/>
    </xf>
    <xf numFmtId="10" fontId="17" fillId="4" borderId="1" xfId="0" applyNumberFormat="1" applyFont="1" applyFill="1" applyBorder="1" applyAlignment="1">
      <alignment horizontal="center" vertical="center" wrapText="1"/>
    </xf>
    <xf numFmtId="10" fontId="14" fillId="6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top" wrapText="1"/>
    </xf>
    <xf numFmtId="49" fontId="14" fillId="6" borderId="1" xfId="0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top" wrapText="1"/>
    </xf>
    <xf numFmtId="49" fontId="14" fillId="6" borderId="1" xfId="0" applyNumberFormat="1" applyFont="1" applyFill="1" applyBorder="1" applyAlignment="1">
      <alignment horizontal="left" vertical="top" wrapText="1" indent="1"/>
    </xf>
    <xf numFmtId="166" fontId="14" fillId="6" borderId="1" xfId="11" applyNumberFormat="1" applyFont="1" applyFill="1" applyBorder="1" applyAlignment="1">
      <alignment horizontal="right" vertical="top"/>
    </xf>
    <xf numFmtId="170" fontId="14" fillId="6" borderId="1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left" wrapText="1" indent="1"/>
    </xf>
    <xf numFmtId="49" fontId="14" fillId="5" borderId="1" xfId="0" applyNumberFormat="1" applyFont="1" applyFill="1" applyBorder="1" applyAlignment="1">
      <alignment horizontal="center" vertical="top" wrapText="1"/>
    </xf>
    <xf numFmtId="49" fontId="17" fillId="5" borderId="1" xfId="5" applyNumberFormat="1" applyFont="1" applyFill="1" applyBorder="1" applyAlignment="1">
      <alignment horizontal="left" vertical="top" wrapText="1" indent="1"/>
    </xf>
    <xf numFmtId="166" fontId="14" fillId="5" borderId="1" xfId="6" applyNumberFormat="1" applyFont="1" applyFill="1" applyBorder="1" applyAlignment="1" applyProtection="1">
      <alignment horizontal="right" vertical="top" wrapText="1"/>
      <protection locked="0"/>
    </xf>
    <xf numFmtId="49" fontId="17" fillId="5" borderId="1" xfId="0" applyNumberFormat="1" applyFont="1" applyFill="1" applyBorder="1" applyAlignment="1">
      <alignment horizontal="center" vertical="top" wrapText="1"/>
    </xf>
    <xf numFmtId="171" fontId="14" fillId="6" borderId="1" xfId="0" applyNumberFormat="1" applyFont="1" applyFill="1" applyBorder="1" applyAlignment="1">
      <alignment horizontal="center" vertical="center" wrapText="1"/>
    </xf>
    <xf numFmtId="171" fontId="14" fillId="6" borderId="1" xfId="0" applyNumberFormat="1" applyFont="1" applyFill="1" applyBorder="1" applyAlignment="1">
      <alignment horizontal="center" vertical="top" wrapText="1"/>
    </xf>
    <xf numFmtId="171" fontId="17" fillId="0" borderId="1" xfId="5" applyNumberFormat="1" applyFont="1" applyFill="1" applyBorder="1" applyAlignment="1">
      <alignment horizontal="center" vertical="top" wrapText="1"/>
    </xf>
    <xf numFmtId="10" fontId="17" fillId="4" borderId="1" xfId="0" applyNumberFormat="1" applyFont="1" applyFill="1" applyBorder="1" applyAlignment="1">
      <alignment horizontal="center" vertical="top" wrapText="1"/>
    </xf>
    <xf numFmtId="171" fontId="17" fillId="0" borderId="1" xfId="0" applyNumberFormat="1" applyFont="1" applyFill="1" applyBorder="1" applyAlignment="1">
      <alignment horizontal="center" vertical="top" wrapText="1"/>
    </xf>
    <xf numFmtId="171" fontId="17" fillId="2" borderId="1" xfId="0" applyNumberFormat="1" applyFont="1" applyFill="1" applyBorder="1" applyAlignment="1">
      <alignment horizontal="center" vertical="top" wrapText="1"/>
    </xf>
    <xf numFmtId="171" fontId="17" fillId="4" borderId="1" xfId="0" applyNumberFormat="1" applyFont="1" applyFill="1" applyBorder="1" applyAlignment="1">
      <alignment horizontal="center" vertical="top" wrapText="1"/>
    </xf>
    <xf numFmtId="171" fontId="14" fillId="5" borderId="1" xfId="0" applyNumberFormat="1" applyFont="1" applyFill="1" applyBorder="1" applyAlignment="1">
      <alignment horizontal="center" vertical="top" wrapText="1"/>
    </xf>
    <xf numFmtId="168" fontId="17" fillId="0" borderId="1" xfId="11" applyNumberFormat="1" applyFont="1" applyFill="1" applyBorder="1" applyAlignment="1">
      <alignment horizontal="right" vertical="top"/>
    </xf>
    <xf numFmtId="169" fontId="17" fillId="0" borderId="1" xfId="11" applyNumberFormat="1" applyFont="1" applyFill="1" applyBorder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171" fontId="17" fillId="4" borderId="1" xfId="5" applyNumberFormat="1" applyFont="1" applyFill="1" applyBorder="1" applyAlignment="1">
      <alignment horizontal="center" vertical="top" wrapText="1"/>
    </xf>
    <xf numFmtId="169" fontId="17" fillId="4" borderId="1" xfId="11" applyNumberFormat="1" applyFont="1" applyFill="1" applyBorder="1" applyAlignment="1">
      <alignment horizontal="center" vertical="top"/>
    </xf>
    <xf numFmtId="171" fontId="14" fillId="4" borderId="0" xfId="0" applyNumberFormat="1" applyFont="1" applyFill="1" applyBorder="1" applyAlignment="1">
      <alignment horizontal="center" vertical="top" wrapText="1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7" fillId="4" borderId="1" xfId="5" applyNumberFormat="1" applyFont="1" applyFill="1" applyBorder="1" applyAlignment="1">
      <alignment horizontal="left" vertical="top" wrapText="1" inden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9" fillId="0" borderId="0" xfId="4" applyNumberFormat="1" applyFont="1" applyFill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1" fontId="17" fillId="5" borderId="4" xfId="0" applyNumberFormat="1" applyFont="1" applyFill="1" applyBorder="1" applyAlignment="1">
      <alignment horizontal="center" vertical="top" wrapText="1"/>
    </xf>
    <xf numFmtId="1" fontId="17" fillId="5" borderId="8" xfId="0" applyNumberFormat="1" applyFont="1" applyFill="1" applyBorder="1" applyAlignment="1">
      <alignment horizontal="center" vertical="top" wrapText="1"/>
    </xf>
    <xf numFmtId="1" fontId="17" fillId="5" borderId="5" xfId="0" applyNumberFormat="1" applyFont="1" applyFill="1" applyBorder="1" applyAlignment="1">
      <alignment horizontal="center" vertical="top" wrapText="1"/>
    </xf>
    <xf numFmtId="49" fontId="13" fillId="0" borderId="0" xfId="4" applyNumberFormat="1" applyFont="1" applyFill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1" fontId="14" fillId="6" borderId="4" xfId="0" applyNumberFormat="1" applyFont="1" applyFill="1" applyBorder="1" applyAlignment="1">
      <alignment horizontal="left" vertical="top" wrapText="1"/>
    </xf>
    <xf numFmtId="1" fontId="14" fillId="6" borderId="8" xfId="0" applyNumberFormat="1" applyFont="1" applyFill="1" applyBorder="1" applyAlignment="1">
      <alignment horizontal="left" vertical="top" wrapText="1"/>
    </xf>
    <xf numFmtId="1" fontId="14" fillId="6" borderId="5" xfId="0" applyNumberFormat="1" applyFont="1" applyFill="1" applyBorder="1" applyAlignment="1">
      <alignment horizontal="left" vertical="top" wrapText="1"/>
    </xf>
  </cellXfs>
  <cellStyles count="46">
    <cellStyle name="Excel Built-in Normal" xfId="1"/>
    <cellStyle name="Обычный" xfId="0" builtinId="0"/>
    <cellStyle name="Обычный 2 2" xfId="2"/>
    <cellStyle name="Обычный 2 3" xfId="3"/>
    <cellStyle name="Обычный_Лист1" xfId="4"/>
    <cellStyle name="Обычный_Лист1_1" xfId="5"/>
    <cellStyle name="Финансовый" xfId="6" builtinId="3"/>
    <cellStyle name="Финансовый 2" xfId="7"/>
    <cellStyle name="Финансовый 2 2" xfId="8"/>
    <cellStyle name="Финансовый 2 2 2" xfId="13"/>
    <cellStyle name="Финансовый 2 2 2 2" xfId="27"/>
    <cellStyle name="Финансовый 2 2 2 3" xfId="33"/>
    <cellStyle name="Финансовый 2 2 2 4" xfId="38"/>
    <cellStyle name="Финансовый 2 2 2 5" xfId="43"/>
    <cellStyle name="Финансовый 2 2 3" xfId="22"/>
    <cellStyle name="Финансовый 2 2 4" xfId="23"/>
    <cellStyle name="Финансовый 2 2 5" xfId="20"/>
    <cellStyle name="Финансовый 2 2 6" xfId="24"/>
    <cellStyle name="Финансовый 2 3" xfId="12"/>
    <cellStyle name="Финансовый 2 3 2" xfId="26"/>
    <cellStyle name="Финансовый 2 3 3" xfId="32"/>
    <cellStyle name="Финансовый 2 3 4" xfId="37"/>
    <cellStyle name="Финансовый 2 3 5" xfId="42"/>
    <cellStyle name="Финансовый 2 4" xfId="18"/>
    <cellStyle name="Финансовый 2 4 2" xfId="29"/>
    <cellStyle name="Финансовый 2 4 3" xfId="35"/>
    <cellStyle name="Финансовый 2 4 4" xfId="40"/>
    <cellStyle name="Финансовый 2 4 5" xfId="45"/>
    <cellStyle name="Финансовый 2 5" xfId="17"/>
    <cellStyle name="Финансовый 2 5 2" xfId="28"/>
    <cellStyle name="Финансовый 2 5 3" xfId="34"/>
    <cellStyle name="Финансовый 2 5 4" xfId="39"/>
    <cellStyle name="Финансовый 2 5 5" xfId="44"/>
    <cellStyle name="Финансовый 2 6" xfId="21"/>
    <cellStyle name="Финансовый 2 7" xfId="25"/>
    <cellStyle name="Финансовый 2 8" xfId="31"/>
    <cellStyle name="Финансовый 2 9" xfId="19"/>
    <cellStyle name="Финансовый 3 2" xfId="9"/>
    <cellStyle name="Финансовый 3 2 2" xfId="14"/>
    <cellStyle name="Финансовый 3 3" xfId="10"/>
    <cellStyle name="Финансовый 3 3 2" xfId="16"/>
    <cellStyle name="Финансовый 4" xfId="11"/>
    <cellStyle name="Финансовый 4 2" xfId="15"/>
    <cellStyle name="Финансовый 4 3" xfId="30"/>
    <cellStyle name="Финансовый 4 4" xfId="36"/>
    <cellStyle name="Финансовый 4 5" xfId="41"/>
  </cellStyles>
  <dxfs count="0"/>
  <tableStyles count="0" defaultTableStyle="TableStyleMedium9" defaultPivotStyle="PivotStyleLight16"/>
  <colors>
    <mruColors>
      <color rgb="FFFFFF99"/>
      <color rgb="FFFF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="75" zoomScaleNormal="75" workbookViewId="0">
      <selection activeCell="E5" sqref="E5"/>
    </sheetView>
  </sheetViews>
  <sheetFormatPr defaultRowHeight="13.2" x14ac:dyDescent="0.25"/>
  <cols>
    <col min="1" max="1" width="8" customWidth="1"/>
    <col min="2" max="2" width="27.88671875" customWidth="1"/>
    <col min="3" max="3" width="16.33203125" customWidth="1"/>
    <col min="4" max="4" width="14" customWidth="1"/>
    <col min="5" max="5" width="13.88671875" customWidth="1"/>
    <col min="6" max="6" width="14.33203125" customWidth="1"/>
    <col min="7" max="7" width="14" customWidth="1"/>
    <col min="8" max="8" width="13.88671875" customWidth="1"/>
    <col min="9" max="9" width="15.109375" customWidth="1"/>
  </cols>
  <sheetData>
    <row r="1" spans="1:19" ht="27.75" customHeight="1" x14ac:dyDescent="0.25">
      <c r="A1" s="119" t="s">
        <v>259</v>
      </c>
      <c r="B1" s="119"/>
      <c r="C1" s="119"/>
      <c r="D1" s="119"/>
      <c r="E1" s="119"/>
      <c r="F1" s="119"/>
      <c r="G1" s="119"/>
      <c r="H1" s="119"/>
      <c r="I1" s="119"/>
    </row>
    <row r="2" spans="1:19" ht="15.6" hidden="1" x14ac:dyDescent="0.3">
      <c r="A2" s="120" t="s">
        <v>20</v>
      </c>
      <c r="B2" s="120"/>
      <c r="C2" s="120"/>
      <c r="D2" s="120"/>
      <c r="E2" s="120"/>
      <c r="F2" s="120"/>
      <c r="G2" s="120"/>
      <c r="H2" s="120"/>
      <c r="I2" s="10"/>
    </row>
    <row r="3" spans="1:19" ht="15" customHeight="1" x14ac:dyDescent="0.25">
      <c r="A3" s="11"/>
      <c r="B3" s="11"/>
      <c r="C3" s="12"/>
      <c r="D3" s="12"/>
      <c r="E3" s="13"/>
      <c r="F3" s="13"/>
      <c r="G3" s="13"/>
      <c r="H3" s="12"/>
      <c r="I3" s="35" t="s">
        <v>257</v>
      </c>
    </row>
    <row r="4" spans="1:19" ht="17.25" customHeight="1" x14ac:dyDescent="0.25">
      <c r="A4" s="121" t="s">
        <v>13</v>
      </c>
      <c r="B4" s="121" t="s">
        <v>2</v>
      </c>
      <c r="C4" s="115" t="s">
        <v>32</v>
      </c>
      <c r="D4" s="116"/>
      <c r="E4" s="116"/>
      <c r="F4" s="116"/>
      <c r="G4" s="116"/>
      <c r="H4" s="116"/>
      <c r="I4" s="123" t="s">
        <v>283</v>
      </c>
    </row>
    <row r="5" spans="1:19" ht="80.25" customHeight="1" x14ac:dyDescent="0.25">
      <c r="A5" s="122"/>
      <c r="B5" s="122"/>
      <c r="C5" s="50" t="s">
        <v>464</v>
      </c>
      <c r="D5" s="108" t="s">
        <v>11</v>
      </c>
      <c r="E5" s="108" t="s">
        <v>10</v>
      </c>
      <c r="F5" s="40" t="s">
        <v>9</v>
      </c>
      <c r="G5" s="108" t="s">
        <v>8</v>
      </c>
      <c r="H5" s="40" t="s">
        <v>0</v>
      </c>
      <c r="I5" s="124"/>
    </row>
    <row r="6" spans="1:19" ht="13.8" x14ac:dyDescent="0.25">
      <c r="A6" s="28">
        <v>1</v>
      </c>
      <c r="B6" s="6" t="s">
        <v>28</v>
      </c>
      <c r="C6" s="7">
        <f>SUMIF('2016'!F10:F33,"Комитет молодежной политики, физической культуры и спорта",'2016'!G10:G33)</f>
        <v>100</v>
      </c>
      <c r="D6" s="7">
        <f>SUMIF('2016'!F10:F33,"Комитет по культуре",'2016'!G10:G33)</f>
        <v>0</v>
      </c>
      <c r="E6" s="7">
        <f>SUMIF('2016'!F10:F33,"Управление благоустройства",'2016'!G10:G33)</f>
        <v>0</v>
      </c>
      <c r="F6" s="7">
        <f>SUMIF('2016'!F10:F33,"Управление жилищно-коммунального хозяйства",'2016'!G10:G33)</f>
        <v>1000</v>
      </c>
      <c r="G6" s="7">
        <f>SUMIF('2016'!F10:F33,"Управление образования",'2016'!G10:G33)</f>
        <v>1800</v>
      </c>
      <c r="H6" s="7">
        <f>SUMIF('2016'!F10:F33,"Администрация города",'2016'!G10:G33)</f>
        <v>100</v>
      </c>
      <c r="I6" s="8">
        <f t="shared" ref="I6:I21" si="0">C6+D6+E6+F6+G6+H6</f>
        <v>3000</v>
      </c>
    </row>
    <row r="7" spans="1:19" ht="13.8" x14ac:dyDescent="0.25">
      <c r="A7" s="28" t="s">
        <v>14</v>
      </c>
      <c r="B7" s="6" t="s">
        <v>16</v>
      </c>
      <c r="C7" s="7">
        <f>SUMIF('2016'!F35:F52,"Комитет молодежной политики, физической культуры и спорта",'2016'!G35:G52)</f>
        <v>1175</v>
      </c>
      <c r="D7" s="7">
        <f>SUMIF('2016'!F35:F52,"Комитет по культуре",'2016'!G35:G52)</f>
        <v>120</v>
      </c>
      <c r="E7" s="7">
        <f>SUMIF('2016'!F35:F52,"Управление благоустройства",'2016'!G35:G52)</f>
        <v>0</v>
      </c>
      <c r="F7" s="7">
        <f>SUMIF('2016'!F35:F52,"Управление жилищно-коммунального хозяйства",'2016'!G35:G52)</f>
        <v>215</v>
      </c>
      <c r="G7" s="7">
        <f>SUMIF('2016'!F35:F52,"Управление образования",'2016'!G35:G52)</f>
        <v>1490</v>
      </c>
      <c r="H7" s="7">
        <f>SUMIF('2016'!F35:F52,"Администрация города",'2016'!G35:G52)</f>
        <v>0</v>
      </c>
      <c r="I7" s="8">
        <f t="shared" si="0"/>
        <v>3000</v>
      </c>
    </row>
    <row r="8" spans="1:19" ht="13.8" x14ac:dyDescent="0.25">
      <c r="A8" s="28">
        <v>3</v>
      </c>
      <c r="B8" s="6" t="s">
        <v>260</v>
      </c>
      <c r="C8" s="7">
        <f>SUMIF('2016'!F54:F75,"Комитет молодежной политики, физической культуры и спорта",'2016'!G54:G75)</f>
        <v>400</v>
      </c>
      <c r="D8" s="7">
        <f>SUMIF('2016'!F54:F75,"Комитет по культуре",'2016'!G54:G75)</f>
        <v>0</v>
      </c>
      <c r="E8" s="7">
        <f>SUMIF('2016'!F54:F75,"Управление благоустройства",'2016'!G54:G75)</f>
        <v>0</v>
      </c>
      <c r="F8" s="7">
        <f>SUMIF('2016'!F54:F75,"Управление жилищно-коммунального хозяйства",'2016'!G54:G75)</f>
        <v>1150</v>
      </c>
      <c r="G8" s="7">
        <f>SUMIF('2016'!F54:F75,"Управление образования",'2016'!G54:G75)</f>
        <v>1450</v>
      </c>
      <c r="H8" s="7">
        <f>SUMIF('2016'!F54:F75,"Администрация города",'2016'!G54:G75)</f>
        <v>0</v>
      </c>
      <c r="I8" s="8">
        <f t="shared" si="0"/>
        <v>3000</v>
      </c>
    </row>
    <row r="9" spans="1:19" ht="13.8" x14ac:dyDescent="0.25">
      <c r="A9" s="28">
        <v>4</v>
      </c>
      <c r="B9" s="6" t="s">
        <v>18</v>
      </c>
      <c r="C9" s="7">
        <f>SUMIF('2016'!F77:F93,"Комитет молодежной политики, физической культуры и спорта",'2016'!G77:G93)</f>
        <v>0</v>
      </c>
      <c r="D9" s="7">
        <f>SUMIF('2016'!F77:F93,"Комитет по культуре",'2016'!G77:G93)</f>
        <v>0</v>
      </c>
      <c r="E9" s="7">
        <f>SUMIF('2016'!F77:F93,"Управление благоустройства",'2016'!G77:G93)</f>
        <v>650</v>
      </c>
      <c r="F9" s="7">
        <f>SUMIF('2016'!F77:F93,"Управление жилищно-коммунального хозяйства",'2016'!G77:G93)</f>
        <v>1050</v>
      </c>
      <c r="G9" s="7">
        <f>SUMIF('2016'!F77:F93,"Управление образования",'2016'!G77:G93)</f>
        <v>1300</v>
      </c>
      <c r="H9" s="7">
        <f>SUMIF('2016'!F77:F93,"Администрация города",'2016'!G77:G93)</f>
        <v>0</v>
      </c>
      <c r="I9" s="8">
        <f t="shared" si="0"/>
        <v>3000</v>
      </c>
    </row>
    <row r="10" spans="1:19" ht="13.8" x14ac:dyDescent="0.25">
      <c r="A10" s="28">
        <v>5</v>
      </c>
      <c r="B10" s="6" t="s">
        <v>261</v>
      </c>
      <c r="C10" s="27">
        <f>SUMIF('2016'!F95:F113,"Комитет молодежной политики, физической культуры и спорта",'2016'!G95:G113)</f>
        <v>160</v>
      </c>
      <c r="D10" s="7">
        <f>SUMIF('2016'!F95:F113,"Комитет по культуре",'2016'!G95:G113)</f>
        <v>0</v>
      </c>
      <c r="E10" s="7">
        <f>SUMIF('2016'!F95:F113,"Управление благоустройства",'2016'!G95:G113)</f>
        <v>0</v>
      </c>
      <c r="F10" s="7">
        <f>SUMIF('2016'!F95:F113,"Управление жилищно-коммунального хозяйства",'2016'!G95:G113)</f>
        <v>1740</v>
      </c>
      <c r="G10" s="7">
        <f>SUMIF('2016'!F95:F113,"Управление образования",'2016'!G95:G113)</f>
        <v>1100</v>
      </c>
      <c r="H10" s="7">
        <f>SUMIF('2016'!F95:F113,"Администрация города",'2016'!G95:G113)</f>
        <v>0</v>
      </c>
      <c r="I10" s="8">
        <f t="shared" si="0"/>
        <v>3000</v>
      </c>
      <c r="S10" s="5"/>
    </row>
    <row r="11" spans="1:19" ht="13.8" x14ac:dyDescent="0.25">
      <c r="A11" s="28">
        <v>6</v>
      </c>
      <c r="B11" s="6" t="s">
        <v>262</v>
      </c>
      <c r="C11" s="7">
        <f>SUMIF('2016'!F115:F139,"Комитет молодежной политики, физической культуры и спорта",'2016'!G115:G139)</f>
        <v>0</v>
      </c>
      <c r="D11" s="7">
        <f>SUMIF('2016'!F115:F139,"Комитет по культуре",'2016'!G115:G139)</f>
        <v>0</v>
      </c>
      <c r="E11" s="7">
        <f>SUMIF('2016'!F115:F139,"Управление благоустройства",'2016'!G115:G139)</f>
        <v>0</v>
      </c>
      <c r="F11" s="7">
        <f>SUMIF('2016'!F115:F139,"Управление жилищно-коммунального хозяйства",'2016'!G115:G139)</f>
        <v>1050</v>
      </c>
      <c r="G11" s="7">
        <f>SUMIF('2016'!F115:F139,"Управление образования",'2016'!G115:G139)</f>
        <v>1950</v>
      </c>
      <c r="H11" s="7">
        <f>SUMIF('2016'!F115:F139,"Администрация города",'2016'!G115:G139)</f>
        <v>0</v>
      </c>
      <c r="I11" s="8">
        <f t="shared" si="0"/>
        <v>3000</v>
      </c>
    </row>
    <row r="12" spans="1:19" ht="13.8" x14ac:dyDescent="0.25">
      <c r="A12" s="28">
        <v>7</v>
      </c>
      <c r="B12" s="6" t="s">
        <v>25</v>
      </c>
      <c r="C12" s="7">
        <f>SUMIF('2016'!F141:F164,"Комитет молодежной политики, физической культуры и спорта",'2016'!G141:G164)</f>
        <v>300</v>
      </c>
      <c r="D12" s="7">
        <f>SUMIF('2016'!F141:F164,"Комитет по культуре",'2016'!G141:G164)</f>
        <v>0</v>
      </c>
      <c r="E12" s="7">
        <f>SUMIF('2016'!F141:F164,"Управление благоустройства",'2016'!G141:G164)</f>
        <v>0</v>
      </c>
      <c r="F12" s="7">
        <f>SUMIF('2016'!F141:F164,"Управление жилищно-коммунального хозяйства",'2016'!G141:G164)</f>
        <v>700</v>
      </c>
      <c r="G12" s="7">
        <f>SUMIF('2016'!F141:F164,"Управление образования",'2016'!G141:G164)</f>
        <v>2000</v>
      </c>
      <c r="H12" s="7">
        <f>SUMIF('2016'!F141:F164,"Администрация города",'2016'!G141:G164)</f>
        <v>0</v>
      </c>
      <c r="I12" s="8">
        <f t="shared" si="0"/>
        <v>3000</v>
      </c>
    </row>
    <row r="13" spans="1:19" ht="13.8" x14ac:dyDescent="0.25">
      <c r="A13" s="28">
        <v>8</v>
      </c>
      <c r="B13" s="6" t="s">
        <v>263</v>
      </c>
      <c r="C13" s="7">
        <f>SUMIF('2016'!F166:F191,"Комитет молодежной политики, физической культуры и спорта",'2016'!G166:G191)</f>
        <v>200</v>
      </c>
      <c r="D13" s="7">
        <f>SUMIF('2016'!F166:F191,"Комитет по культуре",'2016'!G166:G191)</f>
        <v>760</v>
      </c>
      <c r="E13" s="7">
        <f>SUMIF('2016'!F166:F191,"Управление благоустройства",'2016'!G166:G191)</f>
        <v>0</v>
      </c>
      <c r="F13" s="7">
        <f>SUMIF('2016'!F166:F191,"Управление жилищно-коммунального хозяйства",'2016'!G166:G191)</f>
        <v>700</v>
      </c>
      <c r="G13" s="7">
        <f>SUMIF('2016'!F166:F191,"Управление образования",'2016'!G166:G191)</f>
        <v>1340</v>
      </c>
      <c r="H13" s="7">
        <f>SUMIF('2016'!F166:F191,"Администрация города",'2016'!G166:G191)</f>
        <v>0</v>
      </c>
      <c r="I13" s="8">
        <f t="shared" si="0"/>
        <v>3000</v>
      </c>
    </row>
    <row r="14" spans="1:19" ht="13.8" x14ac:dyDescent="0.25">
      <c r="A14" s="28">
        <v>9</v>
      </c>
      <c r="B14" s="6" t="s">
        <v>264</v>
      </c>
      <c r="C14" s="7">
        <f>SUMIF('2016'!F193:F203,"Комитет молодежной политики, физической культуры и спорта",'2016'!G193:G203)</f>
        <v>150</v>
      </c>
      <c r="D14" s="7">
        <f>SUMIF('2016'!F193:F203,"Комитет по культуре",'2016'!G193:G203)</f>
        <v>0</v>
      </c>
      <c r="E14" s="7">
        <f>SUMIF('2016'!F193:F203,"Управление благоустройства",'2016'!G193:G203)</f>
        <v>0</v>
      </c>
      <c r="F14" s="7">
        <f>SUMIF('2016'!F193:F203,"Управление жилищно-коммунального хозяйства",'2016'!G193:G203)</f>
        <v>500</v>
      </c>
      <c r="G14" s="7">
        <f>SUMIF('2016'!F193:F203,"Управление образования",'2016'!G193:G203)</f>
        <v>2350</v>
      </c>
      <c r="H14" s="7">
        <f>SUMIF('2016'!F193:F203,"Администрация города",'2016'!G193:G203)</f>
        <v>0</v>
      </c>
      <c r="I14" s="8">
        <f t="shared" si="0"/>
        <v>3000</v>
      </c>
    </row>
    <row r="15" spans="1:19" ht="13.8" x14ac:dyDescent="0.25">
      <c r="A15" s="28">
        <v>10</v>
      </c>
      <c r="B15" s="6" t="s">
        <v>265</v>
      </c>
      <c r="C15" s="7">
        <f>SUMIF('2016'!F205:F218,"Комитет молодежной политики, физической культуры и спорта",'2016'!G205:G218)</f>
        <v>265</v>
      </c>
      <c r="D15" s="7">
        <f>SUMIF('2016'!F205:F218,"Комитет по культуре",'2016'!G205:G218)</f>
        <v>0</v>
      </c>
      <c r="E15" s="7">
        <f>SUMIF('2016'!F205:F218,"Управление благоустройства",'2016'!G205:G218)</f>
        <v>81.500240000000005</v>
      </c>
      <c r="F15" s="7">
        <f>SUMIF('2016'!F205:F218,"Управление жилищно-коммунального хозяйства",'2016'!G205:G218)</f>
        <v>18.499759999999998</v>
      </c>
      <c r="G15" s="7">
        <f>SUMIF('2016'!F205:F218,"Управление образования",'2016'!G205:G218)</f>
        <v>2635</v>
      </c>
      <c r="H15" s="7">
        <f>SUMIF('2016'!F205:F218,"Администрация города",'2016'!G205:G218)</f>
        <v>0</v>
      </c>
      <c r="I15" s="8">
        <f t="shared" si="0"/>
        <v>3000</v>
      </c>
    </row>
    <row r="16" spans="1:19" ht="13.8" x14ac:dyDescent="0.25">
      <c r="A16" s="28">
        <v>11</v>
      </c>
      <c r="B16" s="6" t="s">
        <v>266</v>
      </c>
      <c r="C16" s="7">
        <f>SUMIF('2016'!F220:F236,"Комитет молодежной политики, физической культуры и спорта",'2016'!G220:G236)</f>
        <v>0</v>
      </c>
      <c r="D16" s="7">
        <f>SUMIF('2016'!F220:F236,"Комитет по культуре",'2016'!G220:G236)</f>
        <v>0</v>
      </c>
      <c r="E16" s="7">
        <f>SUMIF('2016'!F220:F236,"Управление благоустройства",'2016'!G220:G236)</f>
        <v>0</v>
      </c>
      <c r="F16" s="7">
        <f>SUMIF('2016'!F220:F236,"Управление жилищно-коммунального хозяйства",'2016'!G220:G236)</f>
        <v>1000</v>
      </c>
      <c r="G16" s="7">
        <f>SUMIF('2016'!F220:F236,"Управление образования",'2016'!G220:G236)</f>
        <v>2000</v>
      </c>
      <c r="H16" s="7">
        <f>SUMIF('2016'!F220:F236,"Администрация города",'2016'!G220:G236)</f>
        <v>0</v>
      </c>
      <c r="I16" s="8">
        <f t="shared" si="0"/>
        <v>3000</v>
      </c>
    </row>
    <row r="17" spans="1:9" ht="13.8" x14ac:dyDescent="0.25">
      <c r="A17" s="28">
        <v>12</v>
      </c>
      <c r="B17" s="6" t="s">
        <v>267</v>
      </c>
      <c r="C17" s="7">
        <f>SUMIF('2016'!F238:F264,"Комитет молодежной политики, физической культуры и спорта",'2016'!G238:G264)</f>
        <v>910</v>
      </c>
      <c r="D17" s="7">
        <f>SUMIF('2016'!F238:F264,"Комитет по культуре",'2016'!G238:G264)</f>
        <v>0</v>
      </c>
      <c r="E17" s="7">
        <f>SUMIF('2016'!F238:F264,"Управление благоустройства",'2016'!G238:G264)</f>
        <v>0</v>
      </c>
      <c r="F17" s="7">
        <f>SUMIF('2016'!F238:F264,"Управление жилищно-коммунального хозяйства",'2016'!G238:G264)</f>
        <v>890</v>
      </c>
      <c r="G17" s="7">
        <f>SUMIF('2016'!F238:F264,"Управление образования",'2016'!G238:G264)</f>
        <v>1200</v>
      </c>
      <c r="H17" s="7">
        <f>SUMIF('2016'!F238:F264,"Администрация города",'2016'!G238:G264)</f>
        <v>0</v>
      </c>
      <c r="I17" s="8">
        <f t="shared" si="0"/>
        <v>3000</v>
      </c>
    </row>
    <row r="18" spans="1:9" ht="13.8" x14ac:dyDescent="0.25">
      <c r="A18" s="28">
        <v>13</v>
      </c>
      <c r="B18" s="6" t="s">
        <v>19</v>
      </c>
      <c r="C18" s="7">
        <f>SUMIF('2016'!F266:F298,"Комитет молодежной политики, физической культуры и спорта",'2016'!G266:G298)</f>
        <v>0</v>
      </c>
      <c r="D18" s="7">
        <f>SUMIF('2016'!F266:F298,"Комитет по культуре",'2016'!G266:G298)</f>
        <v>0</v>
      </c>
      <c r="E18" s="7">
        <f>SUMIF('2016'!F266:F298,"Управление благоустройства",'2016'!G266:G298)</f>
        <v>0</v>
      </c>
      <c r="F18" s="7">
        <f>SUMIF('2016'!F266:F298,"Управление жилищно-коммунального хозяйства",'2016'!G266:G298)</f>
        <v>3000</v>
      </c>
      <c r="G18" s="7">
        <f>SUMIF('2016'!F266:F298,"Управление образования",'2016'!G266:G298)</f>
        <v>0</v>
      </c>
      <c r="H18" s="7">
        <f>SUMIF('2016'!F266:F298,"Администрация города",'2016'!G266:G298)</f>
        <v>0</v>
      </c>
      <c r="I18" s="8">
        <f t="shared" si="0"/>
        <v>3000</v>
      </c>
    </row>
    <row r="19" spans="1:9" ht="13.8" x14ac:dyDescent="0.25">
      <c r="A19" s="28">
        <v>14</v>
      </c>
      <c r="B19" s="6" t="s">
        <v>268</v>
      </c>
      <c r="C19" s="7">
        <f>SUMIF('2016'!F300:F315,"Комитет молодежной политики, физической культуры и спорта",'2016'!G300:G315)</f>
        <v>0</v>
      </c>
      <c r="D19" s="7">
        <f>SUMIF('2016'!F300:F315,"Комитет по культуре",'2016'!G300:G315)</f>
        <v>100</v>
      </c>
      <c r="E19" s="7">
        <f>SUMIF('2016'!F300:F315,"Управление благоустройства",'2016'!G300:G315)</f>
        <v>0</v>
      </c>
      <c r="F19" s="7">
        <f>SUMIF('2016'!F300:F315,"Управление жилищно-коммунального хозяйства",'2016'!G300:G315)</f>
        <v>600</v>
      </c>
      <c r="G19" s="7">
        <f>SUMIF('2016'!F300:F315,"Управление образования",'2016'!G300:G315)</f>
        <v>2300</v>
      </c>
      <c r="H19" s="7">
        <f>SUMIF('2016'!F300:F315,"Администрация города",'2016'!G300:G315)</f>
        <v>0</v>
      </c>
      <c r="I19" s="8">
        <f t="shared" si="0"/>
        <v>3000</v>
      </c>
    </row>
    <row r="20" spans="1:9" ht="13.8" x14ac:dyDescent="0.25">
      <c r="A20" s="28">
        <v>15</v>
      </c>
      <c r="B20" s="6" t="s">
        <v>269</v>
      </c>
      <c r="C20" s="7">
        <f>SUMIF('2016'!F317:F331,"Комитет молодежной политики, физической культуры и спорта",'2016'!G317:G331)</f>
        <v>0</v>
      </c>
      <c r="D20" s="7">
        <f>SUMIF('2016'!F317:F331,"Комитет по культуре",'2016'!G317:G331)</f>
        <v>0</v>
      </c>
      <c r="E20" s="7">
        <f>SUMIF('2016'!F317:F331,"Управление благоустройства",'2016'!G317:G331)</f>
        <v>500</v>
      </c>
      <c r="F20" s="7">
        <f>SUMIF('2016'!F317:F331,"Управление жилищно-коммунального хозяйства",'2016'!G317:G331)</f>
        <v>300</v>
      </c>
      <c r="G20" s="7">
        <f>SUMIF('2016'!F317:F331,"Управление образования",'2016'!G317:G331)</f>
        <v>2200</v>
      </c>
      <c r="H20" s="7">
        <f>SUMIF('2016'!F317:F331,"Администрация города",'2016'!G317:G331)</f>
        <v>0</v>
      </c>
      <c r="I20" s="8">
        <f t="shared" si="0"/>
        <v>3000</v>
      </c>
    </row>
    <row r="21" spans="1:9" ht="30.75" customHeight="1" x14ac:dyDescent="0.25">
      <c r="A21" s="42" t="s">
        <v>410</v>
      </c>
      <c r="B21" s="41" t="s">
        <v>21</v>
      </c>
      <c r="C21" s="43">
        <f>SUMIF('2016'!F332:F354,"Комитет молодежной политики, физической культуры и спорта",'2016'!G332:G354)</f>
        <v>200</v>
      </c>
      <c r="D21" s="43">
        <f>SUMIF('2016'!F332:F354,"Комитет по культуре",'2016'!G332:G354)</f>
        <v>0</v>
      </c>
      <c r="E21" s="43">
        <f>SUMIF('2016'!F332:F354,"Управление благоустройства",'2016'!G332:G354)</f>
        <v>200</v>
      </c>
      <c r="F21" s="43">
        <f>SUMIF('2016'!F332:F354,"Управление жилищно-коммунального хозяйства",'2016'!G332:G354)</f>
        <v>1150</v>
      </c>
      <c r="G21" s="43">
        <f>SUMIF('2016'!F332:F354,"Управление образования",'2016'!G332:G354)</f>
        <v>1450</v>
      </c>
      <c r="H21" s="43">
        <f>SUMIF('2016'!F332:F354,"Администрация города",'2016'!G332:G354)</f>
        <v>0</v>
      </c>
      <c r="I21" s="44">
        <f t="shared" si="0"/>
        <v>3000</v>
      </c>
    </row>
    <row r="22" spans="1:9" ht="13.8" x14ac:dyDescent="0.25">
      <c r="A22" s="117" t="s">
        <v>12</v>
      </c>
      <c r="B22" s="118"/>
      <c r="C22" s="9">
        <f>SUM(C6:C21)</f>
        <v>3860</v>
      </c>
      <c r="D22" s="9">
        <f t="shared" ref="D22:H22" si="1">SUM(D6:D21)</f>
        <v>980</v>
      </c>
      <c r="E22" s="9">
        <f t="shared" si="1"/>
        <v>1431.5002399999998</v>
      </c>
      <c r="F22" s="9">
        <f t="shared" si="1"/>
        <v>15063.499759999999</v>
      </c>
      <c r="G22" s="9">
        <f t="shared" si="1"/>
        <v>26565</v>
      </c>
      <c r="H22" s="9">
        <f t="shared" si="1"/>
        <v>100</v>
      </c>
      <c r="I22" s="8">
        <f>SUM(I6:I21)</f>
        <v>48000</v>
      </c>
    </row>
    <row r="23" spans="1:9" x14ac:dyDescent="0.25">
      <c r="E23" s="1"/>
      <c r="F23" s="1"/>
      <c r="G23" s="1"/>
      <c r="H23" s="1"/>
      <c r="I23" s="1"/>
    </row>
    <row r="24" spans="1:9" ht="14.4" x14ac:dyDescent="0.25">
      <c r="E24" s="1"/>
      <c r="F24" s="1"/>
      <c r="G24" s="1"/>
      <c r="H24" s="1" t="s">
        <v>15</v>
      </c>
      <c r="I24" s="3">
        <f>C22+D22+E22+F22+G22+H22-48000</f>
        <v>0</v>
      </c>
    </row>
    <row r="25" spans="1:9" x14ac:dyDescent="0.25">
      <c r="A25" s="2"/>
      <c r="B25" s="2"/>
      <c r="C25" s="2"/>
      <c r="E25" s="2"/>
      <c r="F25" s="4"/>
      <c r="G25" s="4"/>
      <c r="H25" s="4"/>
      <c r="I25" s="4"/>
    </row>
    <row r="26" spans="1:9" x14ac:dyDescent="0.25">
      <c r="D26" s="2"/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26"/>
    </row>
    <row r="34" spans="3:3" x14ac:dyDescent="0.25">
      <c r="C34" s="2"/>
    </row>
    <row r="35" spans="3:3" x14ac:dyDescent="0.25">
      <c r="C35" s="2"/>
    </row>
  </sheetData>
  <mergeCells count="7">
    <mergeCell ref="C4:H4"/>
    <mergeCell ref="A22:B22"/>
    <mergeCell ref="A1:I1"/>
    <mergeCell ref="A2:H2"/>
    <mergeCell ref="A4:A5"/>
    <mergeCell ref="B4:B5"/>
    <mergeCell ref="I4:I5"/>
  </mergeCells>
  <phoneticPr fontId="7" type="noConversion"/>
  <printOptions horizontalCentered="1"/>
  <pageMargins left="0.19685039370078741" right="0.19685039370078741" top="0.98425196850393704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O364"/>
  <sheetViews>
    <sheetView tabSelected="1" view="pageBreakPreview" zoomScale="60" zoomScaleNormal="58" workbookViewId="0">
      <selection activeCell="E370" sqref="E370"/>
    </sheetView>
  </sheetViews>
  <sheetFormatPr defaultColWidth="9.109375" defaultRowHeight="13.2" outlineLevelRow="1" x14ac:dyDescent="0.25"/>
  <cols>
    <col min="1" max="1" width="10.44140625" style="12" customWidth="1"/>
    <col min="2" max="2" width="6" style="12" customWidth="1"/>
    <col min="3" max="3" width="21.6640625" style="12" customWidth="1"/>
    <col min="4" max="4" width="37.88671875" style="12" customWidth="1"/>
    <col min="5" max="5" width="40.33203125" style="12" customWidth="1"/>
    <col min="6" max="6" width="33.88671875" style="12" customWidth="1"/>
    <col min="7" max="7" width="17" style="12" customWidth="1"/>
    <col min="8" max="8" width="31" style="22" customWidth="1"/>
    <col min="9" max="9" width="25.44140625" style="39" customWidth="1"/>
    <col min="10" max="10" width="18.33203125" style="12" customWidth="1"/>
    <col min="11" max="11" width="46.88671875" style="12" customWidth="1"/>
    <col min="12" max="16384" width="9.109375" style="12"/>
  </cols>
  <sheetData>
    <row r="1" spans="1:15" ht="13.8" x14ac:dyDescent="0.25">
      <c r="G1" s="128" t="s">
        <v>431</v>
      </c>
      <c r="H1" s="128"/>
      <c r="I1" s="47"/>
      <c r="J1" s="45"/>
      <c r="K1" s="48"/>
    </row>
    <row r="2" spans="1:15" ht="15" customHeight="1" x14ac:dyDescent="0.25">
      <c r="G2" s="128" t="s">
        <v>432</v>
      </c>
      <c r="H2" s="128"/>
      <c r="I2" s="82"/>
      <c r="J2" s="82"/>
      <c r="K2" s="82"/>
      <c r="L2" s="73">
        <v>2</v>
      </c>
      <c r="M2" s="74" t="s">
        <v>481</v>
      </c>
      <c r="N2" s="75"/>
      <c r="O2" s="75"/>
    </row>
    <row r="3" spans="1:15" ht="13.8" x14ac:dyDescent="0.25">
      <c r="G3" s="128" t="s">
        <v>127</v>
      </c>
      <c r="H3" s="128"/>
      <c r="I3" s="82"/>
      <c r="J3" s="82"/>
      <c r="K3" s="82"/>
      <c r="L3" s="77">
        <v>3</v>
      </c>
      <c r="M3" s="78" t="s">
        <v>493</v>
      </c>
      <c r="N3" s="79"/>
      <c r="O3" s="79"/>
    </row>
    <row r="4" spans="1:15" ht="15" customHeight="1" x14ac:dyDescent="0.25">
      <c r="G4" s="128" t="s">
        <v>433</v>
      </c>
      <c r="H4" s="128"/>
      <c r="I4" s="82"/>
      <c r="J4" s="82"/>
      <c r="K4" s="82"/>
      <c r="L4" s="39"/>
    </row>
    <row r="5" spans="1:15" x14ac:dyDescent="0.25">
      <c r="I5" s="22"/>
      <c r="J5" s="22"/>
      <c r="K5" s="22"/>
      <c r="L5" s="39"/>
    </row>
    <row r="6" spans="1:15" ht="17.399999999999999" x14ac:dyDescent="0.3">
      <c r="A6" s="129" t="s">
        <v>499</v>
      </c>
      <c r="B6" s="130"/>
      <c r="C6" s="130"/>
      <c r="D6" s="130"/>
      <c r="E6" s="130"/>
      <c r="F6" s="130"/>
      <c r="G6" s="130"/>
      <c r="H6" s="130"/>
      <c r="I6" s="83"/>
      <c r="J6" s="83"/>
      <c r="K6" s="83"/>
      <c r="L6" s="39"/>
    </row>
    <row r="7" spans="1:15" ht="15.6" x14ac:dyDescent="0.25">
      <c r="A7" s="18"/>
      <c r="B7" s="15"/>
      <c r="C7" s="16"/>
      <c r="D7" s="16"/>
      <c r="E7" s="16"/>
      <c r="F7" s="16"/>
      <c r="G7" s="19"/>
      <c r="H7" s="20" t="s">
        <v>30</v>
      </c>
      <c r="I7" s="20"/>
      <c r="J7" s="20"/>
      <c r="K7" s="20"/>
      <c r="L7" s="39"/>
    </row>
    <row r="8" spans="1:15" s="14" customFormat="1" ht="57.6" x14ac:dyDescent="0.25">
      <c r="A8" s="25" t="s">
        <v>26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 t="s">
        <v>283</v>
      </c>
      <c r="H8" s="25" t="s">
        <v>6</v>
      </c>
      <c r="I8" s="25" t="s">
        <v>498</v>
      </c>
      <c r="J8" s="25" t="s">
        <v>497</v>
      </c>
      <c r="K8" s="25" t="s">
        <v>496</v>
      </c>
      <c r="L8" s="24" t="s">
        <v>430</v>
      </c>
    </row>
    <row r="9" spans="1:15" s="14" customFormat="1" ht="15.6" x14ac:dyDescent="0.25">
      <c r="A9" s="89">
        <v>1</v>
      </c>
      <c r="B9" s="89"/>
      <c r="C9" s="90" t="s">
        <v>28</v>
      </c>
      <c r="D9" s="90"/>
      <c r="E9" s="90" t="s">
        <v>7</v>
      </c>
      <c r="F9" s="90"/>
      <c r="G9" s="91">
        <f>SUM(G10:G33)</f>
        <v>3000</v>
      </c>
      <c r="H9" s="88"/>
      <c r="I9" s="92">
        <f>SUM(I10:I33)</f>
        <v>599</v>
      </c>
      <c r="J9" s="86">
        <f>I9/G9</f>
        <v>0.19966666666666666</v>
      </c>
      <c r="K9" s="88"/>
      <c r="L9" s="38"/>
    </row>
    <row r="10" spans="1:15" s="14" customFormat="1" ht="49.2" customHeight="1" outlineLevel="1" x14ac:dyDescent="0.3">
      <c r="A10" s="52"/>
      <c r="B10" s="53">
        <v>1</v>
      </c>
      <c r="C10" s="54"/>
      <c r="D10" s="29" t="s">
        <v>231</v>
      </c>
      <c r="E10" s="30" t="s">
        <v>31</v>
      </c>
      <c r="F10" s="29" t="s">
        <v>9</v>
      </c>
      <c r="G10" s="55">
        <v>150</v>
      </c>
      <c r="H10" s="56" t="s">
        <v>256</v>
      </c>
      <c r="I10" s="102">
        <v>0</v>
      </c>
      <c r="J10" s="101">
        <f>I10/G10</f>
        <v>0</v>
      </c>
      <c r="K10" s="56" t="s">
        <v>503</v>
      </c>
      <c r="L10" s="38"/>
    </row>
    <row r="11" spans="1:15" s="14" customFormat="1" ht="58.95" customHeight="1" outlineLevel="1" x14ac:dyDescent="0.3">
      <c r="A11" s="52"/>
      <c r="B11" s="53">
        <v>2</v>
      </c>
      <c r="C11" s="57"/>
      <c r="D11" s="29" t="s">
        <v>232</v>
      </c>
      <c r="E11" s="30" t="s">
        <v>31</v>
      </c>
      <c r="F11" s="29" t="s">
        <v>9</v>
      </c>
      <c r="G11" s="55">
        <v>175</v>
      </c>
      <c r="H11" s="56" t="s">
        <v>256</v>
      </c>
      <c r="I11" s="102">
        <v>0</v>
      </c>
      <c r="J11" s="101">
        <f t="shared" ref="J11:J74" si="0">I11/G11</f>
        <v>0</v>
      </c>
      <c r="K11" s="56" t="s">
        <v>503</v>
      </c>
      <c r="L11" s="38"/>
    </row>
    <row r="12" spans="1:15" s="14" customFormat="1" ht="49.95" customHeight="1" outlineLevel="1" x14ac:dyDescent="0.3">
      <c r="A12" s="52"/>
      <c r="B12" s="53">
        <v>3</v>
      </c>
      <c r="C12" s="54"/>
      <c r="D12" s="29" t="s">
        <v>233</v>
      </c>
      <c r="E12" s="30" t="s">
        <v>31</v>
      </c>
      <c r="F12" s="29" t="s">
        <v>9</v>
      </c>
      <c r="G12" s="55">
        <v>150</v>
      </c>
      <c r="H12" s="56" t="s">
        <v>256</v>
      </c>
      <c r="I12" s="102">
        <v>0</v>
      </c>
      <c r="J12" s="101">
        <f t="shared" si="0"/>
        <v>0</v>
      </c>
      <c r="K12" s="56" t="s">
        <v>503</v>
      </c>
      <c r="L12" s="38"/>
    </row>
    <row r="13" spans="1:15" s="14" customFormat="1" ht="49.2" customHeight="1" outlineLevel="1" x14ac:dyDescent="0.3">
      <c r="A13" s="52"/>
      <c r="B13" s="53">
        <v>4</v>
      </c>
      <c r="C13" s="54"/>
      <c r="D13" s="29" t="s">
        <v>234</v>
      </c>
      <c r="E13" s="30" t="s">
        <v>31</v>
      </c>
      <c r="F13" s="29" t="s">
        <v>9</v>
      </c>
      <c r="G13" s="55">
        <v>200</v>
      </c>
      <c r="H13" s="56" t="s">
        <v>256</v>
      </c>
      <c r="I13" s="102">
        <v>0</v>
      </c>
      <c r="J13" s="101">
        <f t="shared" si="0"/>
        <v>0</v>
      </c>
      <c r="K13" s="56" t="s">
        <v>503</v>
      </c>
      <c r="L13" s="38"/>
    </row>
    <row r="14" spans="1:15" s="14" customFormat="1" ht="49.2" customHeight="1" outlineLevel="1" x14ac:dyDescent="0.3">
      <c r="A14" s="52"/>
      <c r="B14" s="53">
        <v>5</v>
      </c>
      <c r="C14" s="54"/>
      <c r="D14" s="29" t="s">
        <v>235</v>
      </c>
      <c r="E14" s="30" t="s">
        <v>31</v>
      </c>
      <c r="F14" s="29" t="s">
        <v>9</v>
      </c>
      <c r="G14" s="55">
        <v>100</v>
      </c>
      <c r="H14" s="56" t="s">
        <v>256</v>
      </c>
      <c r="I14" s="102">
        <v>0</v>
      </c>
      <c r="J14" s="101">
        <f t="shared" si="0"/>
        <v>0</v>
      </c>
      <c r="K14" s="56" t="s">
        <v>503</v>
      </c>
      <c r="L14" s="38"/>
    </row>
    <row r="15" spans="1:15" s="14" customFormat="1" ht="49.2" customHeight="1" outlineLevel="1" x14ac:dyDescent="0.3">
      <c r="A15" s="52"/>
      <c r="B15" s="53">
        <v>6</v>
      </c>
      <c r="C15" s="54"/>
      <c r="D15" s="29" t="s">
        <v>232</v>
      </c>
      <c r="E15" s="30" t="s">
        <v>238</v>
      </c>
      <c r="F15" s="29" t="s">
        <v>9</v>
      </c>
      <c r="G15" s="55">
        <v>75</v>
      </c>
      <c r="H15" s="56" t="s">
        <v>256</v>
      </c>
      <c r="I15" s="102">
        <v>0</v>
      </c>
      <c r="J15" s="101">
        <f t="shared" si="0"/>
        <v>0</v>
      </c>
      <c r="K15" s="56" t="s">
        <v>504</v>
      </c>
      <c r="L15" s="38"/>
    </row>
    <row r="16" spans="1:15" s="14" customFormat="1" ht="37.5" customHeight="1" outlineLevel="1" x14ac:dyDescent="0.3">
      <c r="A16" s="52"/>
      <c r="B16" s="53">
        <v>7</v>
      </c>
      <c r="C16" s="54"/>
      <c r="D16" s="29" t="s">
        <v>236</v>
      </c>
      <c r="E16" s="30" t="s">
        <v>35</v>
      </c>
      <c r="F16" s="29" t="s">
        <v>9</v>
      </c>
      <c r="G16" s="55">
        <v>100</v>
      </c>
      <c r="H16" s="56" t="s">
        <v>256</v>
      </c>
      <c r="I16" s="102">
        <v>0</v>
      </c>
      <c r="J16" s="101">
        <f t="shared" si="0"/>
        <v>0</v>
      </c>
      <c r="K16" s="56" t="s">
        <v>508</v>
      </c>
      <c r="L16" s="38"/>
    </row>
    <row r="17" spans="1:13" s="14" customFormat="1" ht="44.25" customHeight="1" outlineLevel="1" x14ac:dyDescent="0.3">
      <c r="A17" s="52"/>
      <c r="B17" s="53">
        <v>8</v>
      </c>
      <c r="C17" s="54"/>
      <c r="D17" s="29" t="s">
        <v>237</v>
      </c>
      <c r="E17" s="30" t="s">
        <v>399</v>
      </c>
      <c r="F17" s="29" t="s">
        <v>9</v>
      </c>
      <c r="G17" s="55">
        <v>50</v>
      </c>
      <c r="H17" s="56" t="s">
        <v>256</v>
      </c>
      <c r="I17" s="102">
        <v>0</v>
      </c>
      <c r="J17" s="101">
        <f t="shared" si="0"/>
        <v>0</v>
      </c>
      <c r="K17" s="56" t="s">
        <v>508</v>
      </c>
      <c r="L17" s="38"/>
    </row>
    <row r="18" spans="1:13" s="14" customFormat="1" ht="39" customHeight="1" outlineLevel="1" x14ac:dyDescent="0.3">
      <c r="A18" s="52"/>
      <c r="B18" s="53">
        <v>9</v>
      </c>
      <c r="C18" s="54"/>
      <c r="D18" s="29" t="s">
        <v>38</v>
      </c>
      <c r="E18" s="30" t="s">
        <v>24</v>
      </c>
      <c r="F18" s="29" t="s">
        <v>8</v>
      </c>
      <c r="G18" s="55">
        <v>100</v>
      </c>
      <c r="H18" s="56" t="s">
        <v>253</v>
      </c>
      <c r="I18" s="102">
        <v>0</v>
      </c>
      <c r="J18" s="101">
        <f t="shared" si="0"/>
        <v>0</v>
      </c>
      <c r="K18" s="56" t="s">
        <v>525</v>
      </c>
      <c r="L18" s="38"/>
    </row>
    <row r="19" spans="1:13" s="14" customFormat="1" ht="40.5" customHeight="1" outlineLevel="1" x14ac:dyDescent="0.25">
      <c r="A19" s="52"/>
      <c r="B19" s="53">
        <v>10</v>
      </c>
      <c r="C19" s="33"/>
      <c r="D19" s="30" t="s">
        <v>123</v>
      </c>
      <c r="E19" s="29" t="s">
        <v>477</v>
      </c>
      <c r="F19" s="58" t="s">
        <v>0</v>
      </c>
      <c r="G19" s="55">
        <v>100</v>
      </c>
      <c r="H19" s="56" t="s">
        <v>252</v>
      </c>
      <c r="I19" s="102">
        <v>0</v>
      </c>
      <c r="J19" s="101">
        <f t="shared" si="0"/>
        <v>0</v>
      </c>
      <c r="K19" s="56" t="s">
        <v>525</v>
      </c>
      <c r="L19" s="76">
        <v>2</v>
      </c>
      <c r="M19" s="74" t="s">
        <v>481</v>
      </c>
    </row>
    <row r="20" spans="1:13" s="14" customFormat="1" ht="50.25" customHeight="1" outlineLevel="1" x14ac:dyDescent="0.25">
      <c r="A20" s="52"/>
      <c r="B20" s="53">
        <v>11</v>
      </c>
      <c r="C20" s="37"/>
      <c r="D20" s="30" t="s">
        <v>284</v>
      </c>
      <c r="E20" s="29" t="s">
        <v>239</v>
      </c>
      <c r="F20" s="29" t="s">
        <v>464</v>
      </c>
      <c r="G20" s="55">
        <v>100</v>
      </c>
      <c r="H20" s="59" t="s">
        <v>252</v>
      </c>
      <c r="I20" s="102">
        <v>0</v>
      </c>
      <c r="J20" s="101">
        <f t="shared" si="0"/>
        <v>0</v>
      </c>
      <c r="K20" s="56" t="s">
        <v>525</v>
      </c>
      <c r="L20" s="38">
        <v>1</v>
      </c>
      <c r="M20" s="45" t="s">
        <v>467</v>
      </c>
    </row>
    <row r="21" spans="1:13" s="14" customFormat="1" ht="38.25" customHeight="1" outlineLevel="1" x14ac:dyDescent="0.3">
      <c r="A21" s="52"/>
      <c r="B21" s="53">
        <v>12</v>
      </c>
      <c r="C21" s="54"/>
      <c r="D21" s="29" t="s">
        <v>39</v>
      </c>
      <c r="E21" s="29" t="s">
        <v>22</v>
      </c>
      <c r="F21" s="29" t="s">
        <v>8</v>
      </c>
      <c r="G21" s="55">
        <v>100</v>
      </c>
      <c r="H21" s="56" t="s">
        <v>253</v>
      </c>
      <c r="I21" s="102">
        <v>0</v>
      </c>
      <c r="J21" s="101">
        <f t="shared" si="0"/>
        <v>0</v>
      </c>
      <c r="K21" s="56" t="s">
        <v>528</v>
      </c>
      <c r="L21" s="38"/>
    </row>
    <row r="22" spans="1:13" s="14" customFormat="1" ht="49.95" customHeight="1" outlineLevel="1" x14ac:dyDescent="0.3">
      <c r="A22" s="52"/>
      <c r="B22" s="53">
        <v>13</v>
      </c>
      <c r="C22" s="54"/>
      <c r="D22" s="29" t="s">
        <v>40</v>
      </c>
      <c r="E22" s="29" t="s">
        <v>240</v>
      </c>
      <c r="F22" s="29" t="s">
        <v>8</v>
      </c>
      <c r="G22" s="55">
        <v>100</v>
      </c>
      <c r="H22" s="56" t="s">
        <v>253</v>
      </c>
      <c r="I22" s="102">
        <v>0</v>
      </c>
      <c r="J22" s="101">
        <f t="shared" si="0"/>
        <v>0</v>
      </c>
      <c r="K22" s="56" t="s">
        <v>528</v>
      </c>
      <c r="L22" s="38"/>
    </row>
    <row r="23" spans="1:13" s="14" customFormat="1" ht="36" customHeight="1" outlineLevel="1" x14ac:dyDescent="0.3">
      <c r="A23" s="52"/>
      <c r="B23" s="53">
        <v>14</v>
      </c>
      <c r="C23" s="54"/>
      <c r="D23" s="29" t="s">
        <v>41</v>
      </c>
      <c r="E23" s="30" t="s">
        <v>24</v>
      </c>
      <c r="F23" s="29" t="s">
        <v>8</v>
      </c>
      <c r="G23" s="55">
        <v>100</v>
      </c>
      <c r="H23" s="56" t="s">
        <v>253</v>
      </c>
      <c r="I23" s="102">
        <v>99</v>
      </c>
      <c r="J23" s="101">
        <f t="shared" si="0"/>
        <v>0.99</v>
      </c>
      <c r="K23" s="56" t="s">
        <v>500</v>
      </c>
      <c r="L23" s="38"/>
    </row>
    <row r="24" spans="1:13" s="14" customFormat="1" ht="32.25" customHeight="1" outlineLevel="1" x14ac:dyDescent="0.3">
      <c r="A24" s="52"/>
      <c r="B24" s="53">
        <v>15</v>
      </c>
      <c r="C24" s="54"/>
      <c r="D24" s="29" t="s">
        <v>42</v>
      </c>
      <c r="E24" s="30" t="s">
        <v>24</v>
      </c>
      <c r="F24" s="29" t="s">
        <v>8</v>
      </c>
      <c r="G24" s="55">
        <v>100</v>
      </c>
      <c r="H24" s="56" t="s">
        <v>253</v>
      </c>
      <c r="I24" s="102">
        <v>0</v>
      </c>
      <c r="J24" s="101">
        <f t="shared" si="0"/>
        <v>0</v>
      </c>
      <c r="K24" s="56" t="s">
        <v>528</v>
      </c>
      <c r="L24" s="38"/>
    </row>
    <row r="25" spans="1:13" s="14" customFormat="1" ht="30.9" customHeight="1" outlineLevel="1" x14ac:dyDescent="0.3">
      <c r="A25" s="52"/>
      <c r="B25" s="53">
        <v>16</v>
      </c>
      <c r="C25" s="54"/>
      <c r="D25" s="29" t="s">
        <v>43</v>
      </c>
      <c r="E25" s="30" t="s">
        <v>24</v>
      </c>
      <c r="F25" s="29" t="s">
        <v>8</v>
      </c>
      <c r="G25" s="55">
        <v>100</v>
      </c>
      <c r="H25" s="56" t="s">
        <v>253</v>
      </c>
      <c r="I25" s="102">
        <v>100</v>
      </c>
      <c r="J25" s="101">
        <f t="shared" si="0"/>
        <v>1</v>
      </c>
      <c r="K25" s="56" t="s">
        <v>500</v>
      </c>
      <c r="L25" s="38"/>
    </row>
    <row r="26" spans="1:13" s="14" customFormat="1" ht="33" customHeight="1" outlineLevel="1" x14ac:dyDescent="0.3">
      <c r="A26" s="52"/>
      <c r="B26" s="53">
        <v>17</v>
      </c>
      <c r="C26" s="54"/>
      <c r="D26" s="29" t="s">
        <v>44</v>
      </c>
      <c r="E26" s="30" t="s">
        <v>24</v>
      </c>
      <c r="F26" s="29" t="s">
        <v>8</v>
      </c>
      <c r="G26" s="55">
        <v>100</v>
      </c>
      <c r="H26" s="56" t="s">
        <v>253</v>
      </c>
      <c r="I26" s="102">
        <v>0</v>
      </c>
      <c r="J26" s="101">
        <f t="shared" si="0"/>
        <v>0</v>
      </c>
      <c r="K26" s="56" t="s">
        <v>525</v>
      </c>
      <c r="L26" s="38"/>
    </row>
    <row r="27" spans="1:13" s="14" customFormat="1" ht="49.2" customHeight="1" outlineLevel="1" x14ac:dyDescent="0.3">
      <c r="A27" s="52"/>
      <c r="B27" s="53">
        <v>18</v>
      </c>
      <c r="C27" s="54"/>
      <c r="D27" s="29" t="s">
        <v>45</v>
      </c>
      <c r="E27" s="30" t="s">
        <v>24</v>
      </c>
      <c r="F27" s="29" t="s">
        <v>8</v>
      </c>
      <c r="G27" s="55">
        <v>100</v>
      </c>
      <c r="H27" s="56" t="s">
        <v>253</v>
      </c>
      <c r="I27" s="102">
        <v>0</v>
      </c>
      <c r="J27" s="101">
        <f t="shared" si="0"/>
        <v>0</v>
      </c>
      <c r="K27" s="56" t="s">
        <v>528</v>
      </c>
      <c r="L27" s="38"/>
    </row>
    <row r="28" spans="1:13" s="14" customFormat="1" ht="49.2" customHeight="1" outlineLevel="1" x14ac:dyDescent="0.3">
      <c r="A28" s="52"/>
      <c r="B28" s="34">
        <v>19</v>
      </c>
      <c r="C28" s="54"/>
      <c r="D28" s="29" t="s">
        <v>46</v>
      </c>
      <c r="E28" s="30" t="s">
        <v>22</v>
      </c>
      <c r="F28" s="29" t="s">
        <v>8</v>
      </c>
      <c r="G28" s="55">
        <v>100</v>
      </c>
      <c r="H28" s="56" t="s">
        <v>253</v>
      </c>
      <c r="I28" s="102">
        <v>100</v>
      </c>
      <c r="J28" s="101">
        <f t="shared" si="0"/>
        <v>1</v>
      </c>
      <c r="K28" s="56" t="s">
        <v>500</v>
      </c>
      <c r="L28" s="38"/>
    </row>
    <row r="29" spans="1:13" s="14" customFormat="1" ht="33" customHeight="1" outlineLevel="1" x14ac:dyDescent="0.3">
      <c r="A29" s="52"/>
      <c r="B29" s="34">
        <v>20</v>
      </c>
      <c r="C29" s="54"/>
      <c r="D29" s="30" t="s">
        <v>285</v>
      </c>
      <c r="E29" s="30" t="s">
        <v>24</v>
      </c>
      <c r="F29" s="29" t="s">
        <v>8</v>
      </c>
      <c r="G29" s="55">
        <v>200</v>
      </c>
      <c r="H29" s="56" t="s">
        <v>253</v>
      </c>
      <c r="I29" s="102">
        <v>200</v>
      </c>
      <c r="J29" s="101">
        <f t="shared" si="0"/>
        <v>1</v>
      </c>
      <c r="K29" s="56" t="s">
        <v>500</v>
      </c>
      <c r="L29" s="38"/>
    </row>
    <row r="30" spans="1:13" s="14" customFormat="1" ht="34.950000000000003" customHeight="1" outlineLevel="1" x14ac:dyDescent="0.3">
      <c r="A30" s="52"/>
      <c r="B30" s="34">
        <v>21</v>
      </c>
      <c r="C30" s="54"/>
      <c r="D30" s="29" t="s">
        <v>286</v>
      </c>
      <c r="E30" s="30" t="s">
        <v>24</v>
      </c>
      <c r="F30" s="29" t="s">
        <v>8</v>
      </c>
      <c r="G30" s="55">
        <v>200</v>
      </c>
      <c r="H30" s="56" t="s">
        <v>253</v>
      </c>
      <c r="I30" s="102">
        <v>0</v>
      </c>
      <c r="J30" s="101">
        <f t="shared" si="0"/>
        <v>0</v>
      </c>
      <c r="K30" s="56" t="s">
        <v>525</v>
      </c>
      <c r="L30" s="38"/>
    </row>
    <row r="31" spans="1:13" s="14" customFormat="1" ht="34.950000000000003" customHeight="1" outlineLevel="1" x14ac:dyDescent="0.3">
      <c r="A31" s="52"/>
      <c r="B31" s="34">
        <v>22</v>
      </c>
      <c r="C31" s="54"/>
      <c r="D31" s="29" t="s">
        <v>398</v>
      </c>
      <c r="E31" s="30" t="s">
        <v>24</v>
      </c>
      <c r="F31" s="29" t="s">
        <v>8</v>
      </c>
      <c r="G31" s="55">
        <v>300</v>
      </c>
      <c r="H31" s="56" t="s">
        <v>253</v>
      </c>
      <c r="I31" s="102">
        <v>0</v>
      </c>
      <c r="J31" s="101">
        <f t="shared" si="0"/>
        <v>0</v>
      </c>
      <c r="K31" s="56" t="s">
        <v>525</v>
      </c>
      <c r="L31" s="38"/>
    </row>
    <row r="32" spans="1:13" s="14" customFormat="1" ht="52.95" customHeight="1" outlineLevel="1" x14ac:dyDescent="0.3">
      <c r="A32" s="52"/>
      <c r="B32" s="53">
        <v>23</v>
      </c>
      <c r="C32" s="54"/>
      <c r="D32" s="31" t="s">
        <v>407</v>
      </c>
      <c r="E32" s="30" t="s">
        <v>24</v>
      </c>
      <c r="F32" s="29" t="s">
        <v>8</v>
      </c>
      <c r="G32" s="55">
        <v>100</v>
      </c>
      <c r="H32" s="56" t="s">
        <v>253</v>
      </c>
      <c r="I32" s="102">
        <v>100</v>
      </c>
      <c r="J32" s="101">
        <f t="shared" si="0"/>
        <v>1</v>
      </c>
      <c r="K32" s="56" t="s">
        <v>500</v>
      </c>
      <c r="L32" s="38"/>
    </row>
    <row r="33" spans="1:13" s="14" customFormat="1" ht="37.5" customHeight="1" outlineLevel="1" x14ac:dyDescent="0.3">
      <c r="A33" s="52"/>
      <c r="B33" s="34">
        <v>24</v>
      </c>
      <c r="C33" s="54"/>
      <c r="D33" s="31" t="s">
        <v>287</v>
      </c>
      <c r="E33" s="30" t="s">
        <v>24</v>
      </c>
      <c r="F33" s="29" t="s">
        <v>8</v>
      </c>
      <c r="G33" s="55">
        <v>100</v>
      </c>
      <c r="H33" s="56" t="s">
        <v>253</v>
      </c>
      <c r="I33" s="102">
        <v>0</v>
      </c>
      <c r="J33" s="101">
        <f t="shared" si="0"/>
        <v>0</v>
      </c>
      <c r="K33" s="56" t="s">
        <v>525</v>
      </c>
      <c r="L33" s="38"/>
    </row>
    <row r="34" spans="1:13" s="14" customFormat="1" ht="15.6" x14ac:dyDescent="0.25">
      <c r="A34" s="89">
        <v>2</v>
      </c>
      <c r="B34" s="89"/>
      <c r="C34" s="90" t="s">
        <v>16</v>
      </c>
      <c r="D34" s="90"/>
      <c r="E34" s="90" t="s">
        <v>7</v>
      </c>
      <c r="F34" s="90"/>
      <c r="G34" s="91">
        <f>SUM(G35:G52)</f>
        <v>3000</v>
      </c>
      <c r="H34" s="88"/>
      <c r="I34" s="98">
        <f>SUM(I35:I52)</f>
        <v>402.22500000000002</v>
      </c>
      <c r="J34" s="86">
        <f t="shared" si="0"/>
        <v>0.134075</v>
      </c>
      <c r="K34" s="88"/>
      <c r="L34" s="38"/>
    </row>
    <row r="35" spans="1:13" s="14" customFormat="1" ht="48.75" customHeight="1" outlineLevel="1" x14ac:dyDescent="0.25">
      <c r="A35" s="52"/>
      <c r="B35" s="32">
        <v>1</v>
      </c>
      <c r="C35" s="33"/>
      <c r="D35" s="29" t="s">
        <v>128</v>
      </c>
      <c r="E35" s="30" t="s">
        <v>288</v>
      </c>
      <c r="F35" s="31" t="s">
        <v>464</v>
      </c>
      <c r="G35" s="60">
        <v>590</v>
      </c>
      <c r="H35" s="56" t="s">
        <v>253</v>
      </c>
      <c r="I35" s="102">
        <v>0</v>
      </c>
      <c r="J35" s="101">
        <f t="shared" si="0"/>
        <v>0</v>
      </c>
      <c r="K35" s="56" t="s">
        <v>534</v>
      </c>
      <c r="L35" s="38">
        <v>1</v>
      </c>
      <c r="M35" s="45" t="s">
        <v>467</v>
      </c>
    </row>
    <row r="36" spans="1:13" s="14" customFormat="1" ht="51" customHeight="1" outlineLevel="1" x14ac:dyDescent="0.25">
      <c r="A36" s="52"/>
      <c r="B36" s="32">
        <v>2</v>
      </c>
      <c r="C36" s="33"/>
      <c r="D36" s="29" t="s">
        <v>129</v>
      </c>
      <c r="E36" s="30" t="s">
        <v>243</v>
      </c>
      <c r="F36" s="31" t="s">
        <v>464</v>
      </c>
      <c r="G36" s="60">
        <v>585</v>
      </c>
      <c r="H36" s="56" t="s">
        <v>253</v>
      </c>
      <c r="I36" s="102">
        <v>0</v>
      </c>
      <c r="J36" s="101">
        <f t="shared" si="0"/>
        <v>0</v>
      </c>
      <c r="K36" s="56" t="s">
        <v>535</v>
      </c>
      <c r="L36" s="38">
        <v>1</v>
      </c>
      <c r="M36" s="45" t="s">
        <v>467</v>
      </c>
    </row>
    <row r="37" spans="1:13" s="14" customFormat="1" ht="49.2" customHeight="1" outlineLevel="1" x14ac:dyDescent="0.25">
      <c r="A37" s="52"/>
      <c r="B37" s="32">
        <v>3</v>
      </c>
      <c r="C37" s="33"/>
      <c r="D37" s="29" t="s">
        <v>130</v>
      </c>
      <c r="E37" s="30" t="s">
        <v>31</v>
      </c>
      <c r="F37" s="29" t="s">
        <v>9</v>
      </c>
      <c r="G37" s="60">
        <v>70</v>
      </c>
      <c r="H37" s="56" t="s">
        <v>256</v>
      </c>
      <c r="I37" s="102">
        <v>0</v>
      </c>
      <c r="J37" s="101">
        <f t="shared" si="0"/>
        <v>0</v>
      </c>
      <c r="K37" s="56" t="s">
        <v>503</v>
      </c>
      <c r="L37" s="38"/>
    </row>
    <row r="38" spans="1:13" s="14" customFormat="1" ht="39.75" customHeight="1" outlineLevel="1" x14ac:dyDescent="0.25">
      <c r="A38" s="61"/>
      <c r="B38" s="36">
        <v>4</v>
      </c>
      <c r="C38" s="37"/>
      <c r="D38" s="30" t="s">
        <v>135</v>
      </c>
      <c r="E38" s="30" t="s">
        <v>131</v>
      </c>
      <c r="F38" s="30" t="s">
        <v>9</v>
      </c>
      <c r="G38" s="62">
        <v>75</v>
      </c>
      <c r="H38" s="63" t="s">
        <v>256</v>
      </c>
      <c r="I38" s="102">
        <v>0</v>
      </c>
      <c r="J38" s="101">
        <f t="shared" si="0"/>
        <v>0</v>
      </c>
      <c r="K38" s="56" t="s">
        <v>508</v>
      </c>
      <c r="L38" s="38"/>
    </row>
    <row r="39" spans="1:13" s="14" customFormat="1" ht="49.2" customHeight="1" outlineLevel="1" x14ac:dyDescent="0.25">
      <c r="A39" s="52"/>
      <c r="B39" s="32">
        <v>5</v>
      </c>
      <c r="C39" s="33"/>
      <c r="D39" s="29" t="s">
        <v>132</v>
      </c>
      <c r="E39" s="30" t="s">
        <v>31</v>
      </c>
      <c r="F39" s="29" t="s">
        <v>9</v>
      </c>
      <c r="G39" s="55">
        <v>70</v>
      </c>
      <c r="H39" s="56" t="s">
        <v>256</v>
      </c>
      <c r="I39" s="102">
        <v>0</v>
      </c>
      <c r="J39" s="101">
        <f t="shared" si="0"/>
        <v>0</v>
      </c>
      <c r="K39" s="56" t="s">
        <v>503</v>
      </c>
      <c r="L39" s="38"/>
    </row>
    <row r="40" spans="1:13" s="14" customFormat="1" ht="47.1" customHeight="1" outlineLevel="1" x14ac:dyDescent="0.25">
      <c r="A40" s="52"/>
      <c r="B40" s="32">
        <v>6</v>
      </c>
      <c r="C40" s="33"/>
      <c r="D40" s="29" t="s">
        <v>47</v>
      </c>
      <c r="E40" s="30" t="s">
        <v>133</v>
      </c>
      <c r="F40" s="58" t="s">
        <v>11</v>
      </c>
      <c r="G40" s="55">
        <v>70</v>
      </c>
      <c r="H40" s="64" t="s">
        <v>254</v>
      </c>
      <c r="I40" s="100">
        <v>70</v>
      </c>
      <c r="J40" s="101">
        <f t="shared" si="0"/>
        <v>1</v>
      </c>
      <c r="K40" s="64" t="s">
        <v>500</v>
      </c>
      <c r="L40" s="38"/>
    </row>
    <row r="41" spans="1:13" s="14" customFormat="1" ht="30.9" customHeight="1" outlineLevel="1" x14ac:dyDescent="0.25">
      <c r="A41" s="52"/>
      <c r="B41" s="32">
        <v>7</v>
      </c>
      <c r="C41" s="33"/>
      <c r="D41" s="29" t="s">
        <v>48</v>
      </c>
      <c r="E41" s="30" t="s">
        <v>22</v>
      </c>
      <c r="F41" s="29" t="s">
        <v>8</v>
      </c>
      <c r="G41" s="55">
        <v>350</v>
      </c>
      <c r="H41" s="56" t="s">
        <v>253</v>
      </c>
      <c r="I41" s="102">
        <v>0</v>
      </c>
      <c r="J41" s="101">
        <f t="shared" si="0"/>
        <v>0</v>
      </c>
      <c r="K41" s="56" t="s">
        <v>528</v>
      </c>
      <c r="L41" s="38"/>
    </row>
    <row r="42" spans="1:13" s="14" customFormat="1" ht="37.5" customHeight="1" outlineLevel="1" x14ac:dyDescent="0.25">
      <c r="A42" s="52"/>
      <c r="B42" s="32">
        <v>8</v>
      </c>
      <c r="C42" s="33"/>
      <c r="D42" s="29" t="s">
        <v>289</v>
      </c>
      <c r="E42" s="30" t="s">
        <v>22</v>
      </c>
      <c r="F42" s="29" t="s">
        <v>8</v>
      </c>
      <c r="G42" s="55">
        <v>250</v>
      </c>
      <c r="H42" s="56" t="s">
        <v>253</v>
      </c>
      <c r="I42" s="102">
        <v>0</v>
      </c>
      <c r="J42" s="101">
        <f t="shared" si="0"/>
        <v>0</v>
      </c>
      <c r="K42" s="56" t="s">
        <v>525</v>
      </c>
      <c r="L42" s="38"/>
    </row>
    <row r="43" spans="1:13" s="14" customFormat="1" ht="36" customHeight="1" outlineLevel="1" x14ac:dyDescent="0.25">
      <c r="A43" s="52"/>
      <c r="B43" s="32">
        <v>9</v>
      </c>
      <c r="C43" s="33"/>
      <c r="D43" s="29" t="s">
        <v>427</v>
      </c>
      <c r="E43" s="30" t="s">
        <v>22</v>
      </c>
      <c r="F43" s="29" t="s">
        <v>8</v>
      </c>
      <c r="G43" s="55">
        <v>250</v>
      </c>
      <c r="H43" s="56" t="s">
        <v>253</v>
      </c>
      <c r="I43" s="102">
        <v>122.735</v>
      </c>
      <c r="J43" s="101">
        <f t="shared" si="0"/>
        <v>0.49093999999999999</v>
      </c>
      <c r="K43" s="56" t="s">
        <v>529</v>
      </c>
      <c r="L43" s="38"/>
    </row>
    <row r="44" spans="1:13" s="14" customFormat="1" ht="63.75" customHeight="1" outlineLevel="1" x14ac:dyDescent="0.25">
      <c r="A44" s="52"/>
      <c r="B44" s="32">
        <v>10</v>
      </c>
      <c r="C44" s="33"/>
      <c r="D44" s="29" t="s">
        <v>134</v>
      </c>
      <c r="E44" s="30" t="s">
        <v>478</v>
      </c>
      <c r="F44" s="58" t="s">
        <v>11</v>
      </c>
      <c r="G44" s="55">
        <v>50</v>
      </c>
      <c r="H44" s="64" t="s">
        <v>254</v>
      </c>
      <c r="I44" s="100">
        <v>49.49</v>
      </c>
      <c r="J44" s="101">
        <f t="shared" si="0"/>
        <v>0.98980000000000001</v>
      </c>
      <c r="K44" s="64" t="s">
        <v>500</v>
      </c>
      <c r="L44" s="76">
        <v>2</v>
      </c>
      <c r="M44" s="74" t="s">
        <v>481</v>
      </c>
    </row>
    <row r="45" spans="1:13" s="14" customFormat="1" ht="49.2" customHeight="1" outlineLevel="1" x14ac:dyDescent="0.25">
      <c r="A45" s="52"/>
      <c r="B45" s="32">
        <v>11</v>
      </c>
      <c r="C45" s="33"/>
      <c r="D45" s="29" t="s">
        <v>49</v>
      </c>
      <c r="E45" s="30" t="s">
        <v>22</v>
      </c>
      <c r="F45" s="29" t="s">
        <v>8</v>
      </c>
      <c r="G45" s="55">
        <v>80</v>
      </c>
      <c r="H45" s="56" t="s">
        <v>253</v>
      </c>
      <c r="I45" s="102">
        <v>0</v>
      </c>
      <c r="J45" s="101">
        <f t="shared" si="0"/>
        <v>0</v>
      </c>
      <c r="K45" s="56" t="s">
        <v>525</v>
      </c>
      <c r="L45" s="38"/>
    </row>
    <row r="46" spans="1:13" s="14" customFormat="1" ht="49.2" customHeight="1" outlineLevel="1" x14ac:dyDescent="0.25">
      <c r="A46" s="52"/>
      <c r="B46" s="32">
        <v>12</v>
      </c>
      <c r="C46" s="33"/>
      <c r="D46" s="29" t="s">
        <v>290</v>
      </c>
      <c r="E46" s="30" t="s">
        <v>22</v>
      </c>
      <c r="F46" s="29" t="s">
        <v>8</v>
      </c>
      <c r="G46" s="55">
        <v>80</v>
      </c>
      <c r="H46" s="56" t="s">
        <v>253</v>
      </c>
      <c r="I46" s="102">
        <v>0</v>
      </c>
      <c r="J46" s="101">
        <f t="shared" si="0"/>
        <v>0</v>
      </c>
      <c r="K46" s="56" t="s">
        <v>528</v>
      </c>
      <c r="L46" s="38"/>
    </row>
    <row r="47" spans="1:13" s="14" customFormat="1" ht="33" customHeight="1" outlineLevel="1" x14ac:dyDescent="0.25">
      <c r="A47" s="52"/>
      <c r="B47" s="32">
        <v>13</v>
      </c>
      <c r="C47" s="33"/>
      <c r="D47" s="29" t="s">
        <v>50</v>
      </c>
      <c r="E47" s="30" t="s">
        <v>22</v>
      </c>
      <c r="F47" s="29" t="s">
        <v>8</v>
      </c>
      <c r="G47" s="55">
        <v>80</v>
      </c>
      <c r="H47" s="56" t="s">
        <v>253</v>
      </c>
      <c r="I47" s="102">
        <v>0</v>
      </c>
      <c r="J47" s="101">
        <f t="shared" si="0"/>
        <v>0</v>
      </c>
      <c r="K47" s="56" t="s">
        <v>528</v>
      </c>
      <c r="L47" s="38"/>
    </row>
    <row r="48" spans="1:13" s="14" customFormat="1" ht="47.1" customHeight="1" outlineLevel="1" x14ac:dyDescent="0.25">
      <c r="A48" s="52"/>
      <c r="B48" s="32">
        <v>14</v>
      </c>
      <c r="C48" s="33"/>
      <c r="D48" s="29" t="s">
        <v>51</v>
      </c>
      <c r="E48" s="30" t="s">
        <v>22</v>
      </c>
      <c r="F48" s="29" t="s">
        <v>8</v>
      </c>
      <c r="G48" s="55">
        <v>80</v>
      </c>
      <c r="H48" s="56" t="s">
        <v>253</v>
      </c>
      <c r="I48" s="102">
        <v>0</v>
      </c>
      <c r="J48" s="101">
        <f t="shared" si="0"/>
        <v>0</v>
      </c>
      <c r="K48" s="56" t="s">
        <v>525</v>
      </c>
      <c r="L48" s="38"/>
    </row>
    <row r="49" spans="1:13" s="14" customFormat="1" ht="33" customHeight="1" outlineLevel="1" x14ac:dyDescent="0.25">
      <c r="A49" s="52"/>
      <c r="B49" s="32">
        <v>15</v>
      </c>
      <c r="C49" s="33"/>
      <c r="D49" s="29" t="s">
        <v>52</v>
      </c>
      <c r="E49" s="30" t="s">
        <v>22</v>
      </c>
      <c r="F49" s="29" t="s">
        <v>8</v>
      </c>
      <c r="G49" s="55">
        <v>80</v>
      </c>
      <c r="H49" s="56" t="s">
        <v>253</v>
      </c>
      <c r="I49" s="102">
        <v>0</v>
      </c>
      <c r="J49" s="101">
        <f t="shared" si="0"/>
        <v>0</v>
      </c>
      <c r="K49" s="56" t="s">
        <v>528</v>
      </c>
      <c r="L49" s="38"/>
    </row>
    <row r="50" spans="1:13" s="14" customFormat="1" ht="49.2" customHeight="1" outlineLevel="1" x14ac:dyDescent="0.25">
      <c r="A50" s="52"/>
      <c r="B50" s="32">
        <v>16</v>
      </c>
      <c r="C50" s="33"/>
      <c r="D50" s="29" t="s">
        <v>53</v>
      </c>
      <c r="E50" s="30" t="s">
        <v>22</v>
      </c>
      <c r="F50" s="29" t="s">
        <v>8</v>
      </c>
      <c r="G50" s="55">
        <v>80</v>
      </c>
      <c r="H50" s="56" t="s">
        <v>253</v>
      </c>
      <c r="I50" s="102">
        <v>80</v>
      </c>
      <c r="J50" s="101">
        <f t="shared" si="0"/>
        <v>1</v>
      </c>
      <c r="K50" s="56" t="s">
        <v>500</v>
      </c>
      <c r="L50" s="38"/>
    </row>
    <row r="51" spans="1:13" s="14" customFormat="1" ht="49.2" customHeight="1" outlineLevel="1" x14ac:dyDescent="0.25">
      <c r="A51" s="52"/>
      <c r="B51" s="32">
        <v>17</v>
      </c>
      <c r="C51" s="33"/>
      <c r="D51" s="29" t="s">
        <v>54</v>
      </c>
      <c r="E51" s="30" t="s">
        <v>22</v>
      </c>
      <c r="F51" s="29" t="s">
        <v>8</v>
      </c>
      <c r="G51" s="55">
        <v>80</v>
      </c>
      <c r="H51" s="56" t="s">
        <v>253</v>
      </c>
      <c r="I51" s="102">
        <v>80</v>
      </c>
      <c r="J51" s="101">
        <f t="shared" si="0"/>
        <v>1</v>
      </c>
      <c r="K51" s="56" t="s">
        <v>500</v>
      </c>
      <c r="L51" s="38"/>
    </row>
    <row r="52" spans="1:13" s="14" customFormat="1" ht="49.2" customHeight="1" outlineLevel="1" x14ac:dyDescent="0.25">
      <c r="A52" s="52"/>
      <c r="B52" s="32">
        <v>18</v>
      </c>
      <c r="C52" s="33"/>
      <c r="D52" s="29" t="s">
        <v>55</v>
      </c>
      <c r="E52" s="30" t="s">
        <v>22</v>
      </c>
      <c r="F52" s="29" t="s">
        <v>8</v>
      </c>
      <c r="G52" s="55">
        <v>80</v>
      </c>
      <c r="H52" s="56" t="s">
        <v>253</v>
      </c>
      <c r="I52" s="102">
        <v>0</v>
      </c>
      <c r="J52" s="101">
        <f t="shared" si="0"/>
        <v>0</v>
      </c>
      <c r="K52" s="56" t="s">
        <v>525</v>
      </c>
      <c r="L52" s="38"/>
    </row>
    <row r="53" spans="1:13" s="14" customFormat="1" ht="15.6" x14ac:dyDescent="0.25">
      <c r="A53" s="89">
        <v>3</v>
      </c>
      <c r="B53" s="89"/>
      <c r="C53" s="90" t="s">
        <v>260</v>
      </c>
      <c r="D53" s="90"/>
      <c r="E53" s="90" t="s">
        <v>7</v>
      </c>
      <c r="F53" s="90"/>
      <c r="G53" s="91">
        <f>SUM(G54:G75)</f>
        <v>3000</v>
      </c>
      <c r="H53" s="88"/>
      <c r="I53" s="98">
        <f>SUM(I54:I75)</f>
        <v>174.31200000000001</v>
      </c>
      <c r="J53" s="86">
        <f t="shared" si="0"/>
        <v>5.8104000000000003E-2</v>
      </c>
      <c r="K53" s="88"/>
      <c r="L53" s="38"/>
    </row>
    <row r="54" spans="1:13" s="14" customFormat="1" ht="36" customHeight="1" outlineLevel="1" x14ac:dyDescent="0.25">
      <c r="A54" s="52"/>
      <c r="B54" s="32">
        <v>1</v>
      </c>
      <c r="C54" s="37"/>
      <c r="D54" s="29" t="s">
        <v>415</v>
      </c>
      <c r="E54" s="30" t="s">
        <v>22</v>
      </c>
      <c r="F54" s="29" t="s">
        <v>8</v>
      </c>
      <c r="G54" s="55">
        <v>200</v>
      </c>
      <c r="H54" s="56" t="s">
        <v>253</v>
      </c>
      <c r="I54" s="102">
        <v>0</v>
      </c>
      <c r="J54" s="101">
        <f t="shared" si="0"/>
        <v>0</v>
      </c>
      <c r="K54" s="56" t="s">
        <v>525</v>
      </c>
      <c r="L54" s="38"/>
    </row>
    <row r="55" spans="1:13" s="14" customFormat="1" ht="48" customHeight="1" outlineLevel="1" x14ac:dyDescent="0.25">
      <c r="A55" s="52"/>
      <c r="B55" s="32">
        <v>2</v>
      </c>
      <c r="C55" s="37"/>
      <c r="D55" s="30" t="s">
        <v>411</v>
      </c>
      <c r="E55" s="30" t="s">
        <v>291</v>
      </c>
      <c r="F55" s="29" t="s">
        <v>464</v>
      </c>
      <c r="G55" s="55">
        <v>100</v>
      </c>
      <c r="H55" s="56" t="s">
        <v>256</v>
      </c>
      <c r="I55" s="102">
        <v>0</v>
      </c>
      <c r="J55" s="101">
        <f t="shared" si="0"/>
        <v>0</v>
      </c>
      <c r="K55" s="56" t="s">
        <v>536</v>
      </c>
      <c r="L55" s="38">
        <v>1</v>
      </c>
      <c r="M55" s="45" t="s">
        <v>467</v>
      </c>
    </row>
    <row r="56" spans="1:13" s="14" customFormat="1" ht="58.95" customHeight="1" outlineLevel="1" x14ac:dyDescent="0.25">
      <c r="A56" s="52"/>
      <c r="B56" s="32">
        <v>3</v>
      </c>
      <c r="C56" s="37"/>
      <c r="D56" s="29" t="s">
        <v>56</v>
      </c>
      <c r="E56" s="30" t="s">
        <v>490</v>
      </c>
      <c r="F56" s="29" t="s">
        <v>9</v>
      </c>
      <c r="G56" s="55">
        <v>50</v>
      </c>
      <c r="H56" s="56" t="s">
        <v>256</v>
      </c>
      <c r="I56" s="102">
        <v>0</v>
      </c>
      <c r="J56" s="101">
        <f t="shared" si="0"/>
        <v>0</v>
      </c>
      <c r="K56" s="56" t="s">
        <v>507</v>
      </c>
      <c r="L56" s="81">
        <v>3</v>
      </c>
      <c r="M56" s="78" t="s">
        <v>493</v>
      </c>
    </row>
    <row r="57" spans="1:13" s="14" customFormat="1" ht="38.25" customHeight="1" outlineLevel="1" x14ac:dyDescent="0.25">
      <c r="A57" s="52"/>
      <c r="B57" s="32">
        <v>4</v>
      </c>
      <c r="C57" s="37"/>
      <c r="D57" s="29" t="s">
        <v>227</v>
      </c>
      <c r="E57" s="30" t="s">
        <v>228</v>
      </c>
      <c r="F57" s="29" t="s">
        <v>9</v>
      </c>
      <c r="G57" s="55">
        <v>50</v>
      </c>
      <c r="H57" s="56" t="s">
        <v>256</v>
      </c>
      <c r="I57" s="102">
        <v>0</v>
      </c>
      <c r="J57" s="101">
        <f t="shared" si="0"/>
        <v>0</v>
      </c>
      <c r="K57" s="56" t="s">
        <v>506</v>
      </c>
      <c r="L57" s="38"/>
    </row>
    <row r="58" spans="1:13" s="14" customFormat="1" ht="36.75" customHeight="1" outlineLevel="1" x14ac:dyDescent="0.25">
      <c r="A58" s="52"/>
      <c r="B58" s="32">
        <v>5</v>
      </c>
      <c r="C58" s="37"/>
      <c r="D58" s="29" t="s">
        <v>292</v>
      </c>
      <c r="E58" s="30" t="s">
        <v>22</v>
      </c>
      <c r="F58" s="29" t="s">
        <v>8</v>
      </c>
      <c r="G58" s="60">
        <v>200</v>
      </c>
      <c r="H58" s="56" t="s">
        <v>253</v>
      </c>
      <c r="I58" s="102">
        <v>0</v>
      </c>
      <c r="J58" s="101">
        <f t="shared" si="0"/>
        <v>0</v>
      </c>
      <c r="K58" s="56" t="s">
        <v>525</v>
      </c>
      <c r="L58" s="38"/>
    </row>
    <row r="59" spans="1:13" s="14" customFormat="1" ht="39" customHeight="1" outlineLevel="1" x14ac:dyDescent="0.25">
      <c r="A59" s="52"/>
      <c r="B59" s="32">
        <v>6</v>
      </c>
      <c r="C59" s="37"/>
      <c r="D59" s="29" t="s">
        <v>293</v>
      </c>
      <c r="E59" s="30" t="s">
        <v>22</v>
      </c>
      <c r="F59" s="29" t="s">
        <v>8</v>
      </c>
      <c r="G59" s="55">
        <v>200</v>
      </c>
      <c r="H59" s="56" t="s">
        <v>253</v>
      </c>
      <c r="I59" s="102">
        <v>63.311999999999998</v>
      </c>
      <c r="J59" s="101">
        <f t="shared" si="0"/>
        <v>0.31656000000000001</v>
      </c>
      <c r="K59" s="56" t="s">
        <v>525</v>
      </c>
      <c r="L59" s="38"/>
    </row>
    <row r="60" spans="1:13" s="14" customFormat="1" ht="53.25" customHeight="1" outlineLevel="1" x14ac:dyDescent="0.25">
      <c r="A60" s="52"/>
      <c r="B60" s="32">
        <v>7</v>
      </c>
      <c r="C60" s="37"/>
      <c r="D60" s="29" t="s">
        <v>408</v>
      </c>
      <c r="E60" s="30" t="s">
        <v>22</v>
      </c>
      <c r="F60" s="29" t="s">
        <v>8</v>
      </c>
      <c r="G60" s="55">
        <v>150</v>
      </c>
      <c r="H60" s="56" t="s">
        <v>253</v>
      </c>
      <c r="I60" s="102">
        <v>0</v>
      </c>
      <c r="J60" s="101">
        <f t="shared" si="0"/>
        <v>0</v>
      </c>
      <c r="K60" s="56" t="s">
        <v>525</v>
      </c>
      <c r="L60" s="38"/>
    </row>
    <row r="61" spans="1:13" s="14" customFormat="1" ht="49.2" customHeight="1" outlineLevel="1" x14ac:dyDescent="0.25">
      <c r="A61" s="52"/>
      <c r="B61" s="32">
        <v>8</v>
      </c>
      <c r="C61" s="37"/>
      <c r="D61" s="29" t="s">
        <v>420</v>
      </c>
      <c r="E61" s="30" t="s">
        <v>22</v>
      </c>
      <c r="F61" s="29" t="s">
        <v>8</v>
      </c>
      <c r="G61" s="55">
        <v>200</v>
      </c>
      <c r="H61" s="56" t="s">
        <v>253</v>
      </c>
      <c r="I61" s="102">
        <v>111</v>
      </c>
      <c r="J61" s="101">
        <f t="shared" si="0"/>
        <v>0.55500000000000005</v>
      </c>
      <c r="K61" s="56" t="s">
        <v>530</v>
      </c>
      <c r="L61" s="38"/>
    </row>
    <row r="62" spans="1:13" s="14" customFormat="1" ht="31.5" customHeight="1" outlineLevel="1" x14ac:dyDescent="0.25">
      <c r="A62" s="52"/>
      <c r="B62" s="32">
        <v>9</v>
      </c>
      <c r="C62" s="37"/>
      <c r="D62" s="29" t="s">
        <v>421</v>
      </c>
      <c r="E62" s="30" t="s">
        <v>22</v>
      </c>
      <c r="F62" s="29" t="s">
        <v>8</v>
      </c>
      <c r="G62" s="55">
        <v>200</v>
      </c>
      <c r="H62" s="56" t="s">
        <v>253</v>
      </c>
      <c r="I62" s="102">
        <v>0</v>
      </c>
      <c r="J62" s="101">
        <f t="shared" si="0"/>
        <v>0</v>
      </c>
      <c r="K62" s="56" t="s">
        <v>528</v>
      </c>
      <c r="L62" s="38"/>
    </row>
    <row r="63" spans="1:13" s="14" customFormat="1" ht="49.2" customHeight="1" outlineLevel="1" x14ac:dyDescent="0.25">
      <c r="A63" s="52"/>
      <c r="B63" s="32">
        <v>10</v>
      </c>
      <c r="C63" s="37"/>
      <c r="D63" s="29" t="s">
        <v>229</v>
      </c>
      <c r="E63" s="30" t="s">
        <v>31</v>
      </c>
      <c r="F63" s="29" t="s">
        <v>9</v>
      </c>
      <c r="G63" s="55">
        <v>100</v>
      </c>
      <c r="H63" s="56" t="s">
        <v>256</v>
      </c>
      <c r="I63" s="102">
        <v>0</v>
      </c>
      <c r="J63" s="101">
        <f t="shared" si="0"/>
        <v>0</v>
      </c>
      <c r="K63" s="56" t="s">
        <v>503</v>
      </c>
      <c r="L63" s="38"/>
    </row>
    <row r="64" spans="1:13" s="14" customFormat="1" ht="49.2" customHeight="1" outlineLevel="1" x14ac:dyDescent="0.25">
      <c r="A64" s="52"/>
      <c r="B64" s="32">
        <v>11</v>
      </c>
      <c r="C64" s="37"/>
      <c r="D64" s="29" t="s">
        <v>412</v>
      </c>
      <c r="E64" s="30" t="s">
        <v>31</v>
      </c>
      <c r="F64" s="29" t="s">
        <v>9</v>
      </c>
      <c r="G64" s="55">
        <v>150</v>
      </c>
      <c r="H64" s="56" t="s">
        <v>256</v>
      </c>
      <c r="I64" s="102">
        <v>0</v>
      </c>
      <c r="J64" s="101">
        <f t="shared" si="0"/>
        <v>0</v>
      </c>
      <c r="K64" s="56" t="s">
        <v>503</v>
      </c>
      <c r="L64" s="38"/>
    </row>
    <row r="65" spans="1:13" s="14" customFormat="1" ht="36.75" customHeight="1" outlineLevel="1" x14ac:dyDescent="0.25">
      <c r="A65" s="52"/>
      <c r="B65" s="32">
        <v>12</v>
      </c>
      <c r="C65" s="37"/>
      <c r="D65" s="29" t="s">
        <v>57</v>
      </c>
      <c r="E65" s="30" t="s">
        <v>22</v>
      </c>
      <c r="F65" s="29" t="s">
        <v>8</v>
      </c>
      <c r="G65" s="55">
        <v>200</v>
      </c>
      <c r="H65" s="56" t="s">
        <v>253</v>
      </c>
      <c r="I65" s="102">
        <v>0</v>
      </c>
      <c r="J65" s="101">
        <f t="shared" si="0"/>
        <v>0</v>
      </c>
      <c r="K65" s="56" t="s">
        <v>528</v>
      </c>
      <c r="L65" s="38"/>
    </row>
    <row r="66" spans="1:13" s="14" customFormat="1" ht="49.2" customHeight="1" outlineLevel="1" x14ac:dyDescent="0.25">
      <c r="A66" s="52"/>
      <c r="B66" s="32">
        <v>13</v>
      </c>
      <c r="C66" s="37"/>
      <c r="D66" s="29" t="s">
        <v>294</v>
      </c>
      <c r="E66" s="30" t="s">
        <v>31</v>
      </c>
      <c r="F66" s="29" t="s">
        <v>9</v>
      </c>
      <c r="G66" s="55">
        <v>300</v>
      </c>
      <c r="H66" s="56" t="s">
        <v>256</v>
      </c>
      <c r="I66" s="102">
        <v>0</v>
      </c>
      <c r="J66" s="101">
        <f t="shared" si="0"/>
        <v>0</v>
      </c>
      <c r="K66" s="56" t="s">
        <v>503</v>
      </c>
      <c r="L66" s="38"/>
    </row>
    <row r="67" spans="1:13" s="14" customFormat="1" ht="54" customHeight="1" outlineLevel="1" x14ac:dyDescent="0.25">
      <c r="A67" s="52"/>
      <c r="B67" s="32">
        <v>14</v>
      </c>
      <c r="C67" s="37"/>
      <c r="D67" s="29" t="s">
        <v>295</v>
      </c>
      <c r="E67" s="30" t="s">
        <v>296</v>
      </c>
      <c r="F67" s="29" t="s">
        <v>464</v>
      </c>
      <c r="G67" s="55">
        <v>300</v>
      </c>
      <c r="H67" s="64" t="s">
        <v>252</v>
      </c>
      <c r="I67" s="102">
        <v>0</v>
      </c>
      <c r="J67" s="101">
        <f t="shared" si="0"/>
        <v>0</v>
      </c>
      <c r="K67" s="56" t="s">
        <v>537</v>
      </c>
      <c r="L67" s="38">
        <v>1</v>
      </c>
      <c r="M67" s="45" t="s">
        <v>467</v>
      </c>
    </row>
    <row r="68" spans="1:13" s="14" customFormat="1" ht="49.2" customHeight="1" outlineLevel="1" x14ac:dyDescent="0.25">
      <c r="A68" s="52"/>
      <c r="B68" s="32">
        <v>15</v>
      </c>
      <c r="C68" s="37"/>
      <c r="D68" s="29" t="s">
        <v>297</v>
      </c>
      <c r="E68" s="30" t="s">
        <v>31</v>
      </c>
      <c r="F68" s="29" t="s">
        <v>9</v>
      </c>
      <c r="G68" s="55">
        <v>50</v>
      </c>
      <c r="H68" s="56" t="s">
        <v>256</v>
      </c>
      <c r="I68" s="102">
        <v>0</v>
      </c>
      <c r="J68" s="101">
        <f t="shared" si="0"/>
        <v>0</v>
      </c>
      <c r="K68" s="56" t="s">
        <v>503</v>
      </c>
      <c r="L68" s="38"/>
    </row>
    <row r="69" spans="1:13" s="14" customFormat="1" ht="33.75" customHeight="1" outlineLevel="1" x14ac:dyDescent="0.25">
      <c r="A69" s="52"/>
      <c r="B69" s="32">
        <v>16</v>
      </c>
      <c r="C69" s="37"/>
      <c r="D69" s="29" t="s">
        <v>298</v>
      </c>
      <c r="E69" s="30" t="s">
        <v>228</v>
      </c>
      <c r="F69" s="29" t="s">
        <v>9</v>
      </c>
      <c r="G69" s="55">
        <v>50</v>
      </c>
      <c r="H69" s="56" t="s">
        <v>256</v>
      </c>
      <c r="I69" s="102">
        <v>0</v>
      </c>
      <c r="J69" s="101">
        <f t="shared" si="0"/>
        <v>0</v>
      </c>
      <c r="K69" s="56" t="s">
        <v>506</v>
      </c>
      <c r="L69" s="38"/>
    </row>
    <row r="70" spans="1:13" s="14" customFormat="1" ht="38.25" customHeight="1" outlineLevel="1" x14ac:dyDescent="0.25">
      <c r="A70" s="52"/>
      <c r="B70" s="32">
        <v>17</v>
      </c>
      <c r="C70" s="37"/>
      <c r="D70" s="29" t="s">
        <v>299</v>
      </c>
      <c r="E70" s="30" t="s">
        <v>300</v>
      </c>
      <c r="F70" s="29" t="s">
        <v>9</v>
      </c>
      <c r="G70" s="55">
        <v>75</v>
      </c>
      <c r="H70" s="56" t="s">
        <v>256</v>
      </c>
      <c r="I70" s="102">
        <v>0</v>
      </c>
      <c r="J70" s="101">
        <f t="shared" si="0"/>
        <v>0</v>
      </c>
      <c r="K70" s="56" t="s">
        <v>508</v>
      </c>
      <c r="L70" s="38"/>
    </row>
    <row r="71" spans="1:13" s="14" customFormat="1" ht="49.2" customHeight="1" outlineLevel="1" x14ac:dyDescent="0.25">
      <c r="A71" s="52"/>
      <c r="B71" s="32">
        <v>18</v>
      </c>
      <c r="C71" s="37"/>
      <c r="D71" s="29" t="s">
        <v>230</v>
      </c>
      <c r="E71" s="31" t="s">
        <v>485</v>
      </c>
      <c r="F71" s="29" t="s">
        <v>9</v>
      </c>
      <c r="G71" s="55">
        <v>75</v>
      </c>
      <c r="H71" s="56" t="s">
        <v>256</v>
      </c>
      <c r="I71" s="102">
        <v>0</v>
      </c>
      <c r="J71" s="101">
        <f t="shared" si="0"/>
        <v>0</v>
      </c>
      <c r="K71" s="56" t="s">
        <v>509</v>
      </c>
      <c r="L71" s="80">
        <v>3</v>
      </c>
      <c r="M71" s="78" t="s">
        <v>493</v>
      </c>
    </row>
    <row r="72" spans="1:13" s="14" customFormat="1" ht="49.2" customHeight="1" outlineLevel="1" x14ac:dyDescent="0.25">
      <c r="A72" s="52"/>
      <c r="B72" s="32">
        <v>19</v>
      </c>
      <c r="C72" s="37"/>
      <c r="D72" s="29" t="s">
        <v>301</v>
      </c>
      <c r="E72" s="30" t="s">
        <v>31</v>
      </c>
      <c r="F72" s="29" t="s">
        <v>9</v>
      </c>
      <c r="G72" s="55">
        <v>75</v>
      </c>
      <c r="H72" s="56" t="s">
        <v>256</v>
      </c>
      <c r="I72" s="102">
        <v>0</v>
      </c>
      <c r="J72" s="85">
        <f t="shared" si="0"/>
        <v>0</v>
      </c>
      <c r="K72" s="56" t="s">
        <v>503</v>
      </c>
      <c r="L72" s="38"/>
    </row>
    <row r="73" spans="1:13" s="14" customFormat="1" ht="49.2" customHeight="1" outlineLevel="1" x14ac:dyDescent="0.25">
      <c r="A73" s="52"/>
      <c r="B73" s="32">
        <v>20</v>
      </c>
      <c r="C73" s="37"/>
      <c r="D73" s="29" t="s">
        <v>58</v>
      </c>
      <c r="E73" s="30" t="s">
        <v>31</v>
      </c>
      <c r="F73" s="29" t="s">
        <v>9</v>
      </c>
      <c r="G73" s="55">
        <v>100</v>
      </c>
      <c r="H73" s="56" t="s">
        <v>256</v>
      </c>
      <c r="I73" s="102">
        <v>0</v>
      </c>
      <c r="J73" s="85">
        <f t="shared" si="0"/>
        <v>0</v>
      </c>
      <c r="K73" s="56" t="s">
        <v>503</v>
      </c>
      <c r="L73" s="38"/>
    </row>
    <row r="74" spans="1:13" s="14" customFormat="1" ht="49.2" customHeight="1" outlineLevel="1" x14ac:dyDescent="0.25">
      <c r="A74" s="52"/>
      <c r="B74" s="32">
        <v>21</v>
      </c>
      <c r="C74" s="37"/>
      <c r="D74" s="29" t="s">
        <v>400</v>
      </c>
      <c r="E74" s="30" t="s">
        <v>31</v>
      </c>
      <c r="F74" s="29" t="s">
        <v>9</v>
      </c>
      <c r="G74" s="55">
        <v>75</v>
      </c>
      <c r="H74" s="56" t="s">
        <v>256</v>
      </c>
      <c r="I74" s="102">
        <v>0</v>
      </c>
      <c r="J74" s="85">
        <f t="shared" si="0"/>
        <v>0</v>
      </c>
      <c r="K74" s="56" t="s">
        <v>503</v>
      </c>
      <c r="L74" s="38"/>
    </row>
    <row r="75" spans="1:13" s="17" customFormat="1" ht="34.950000000000003" customHeight="1" outlineLevel="1" x14ac:dyDescent="0.25">
      <c r="A75" s="52"/>
      <c r="B75" s="32">
        <v>22</v>
      </c>
      <c r="C75" s="37"/>
      <c r="D75" s="29" t="s">
        <v>422</v>
      </c>
      <c r="E75" s="30" t="s">
        <v>22</v>
      </c>
      <c r="F75" s="29" t="s">
        <v>8</v>
      </c>
      <c r="G75" s="55">
        <v>100</v>
      </c>
      <c r="H75" s="56" t="s">
        <v>253</v>
      </c>
      <c r="I75" s="102">
        <v>0</v>
      </c>
      <c r="J75" s="85">
        <f t="shared" ref="J75:J137" si="1">I75/G75</f>
        <v>0</v>
      </c>
      <c r="K75" s="56" t="s">
        <v>525</v>
      </c>
      <c r="L75" s="38"/>
    </row>
    <row r="76" spans="1:13" s="14" customFormat="1" ht="15.6" x14ac:dyDescent="0.25">
      <c r="A76" s="89">
        <v>4</v>
      </c>
      <c r="B76" s="89"/>
      <c r="C76" s="90" t="s">
        <v>18</v>
      </c>
      <c r="D76" s="90"/>
      <c r="E76" s="90" t="s">
        <v>7</v>
      </c>
      <c r="F76" s="90"/>
      <c r="G76" s="91">
        <f>SUM(G77:G93)</f>
        <v>3000</v>
      </c>
      <c r="H76" s="88"/>
      <c r="I76" s="98">
        <f>SUM(I77:I93)</f>
        <v>885.25</v>
      </c>
      <c r="J76" s="86">
        <f t="shared" si="1"/>
        <v>0.29508333333333331</v>
      </c>
      <c r="K76" s="88"/>
      <c r="L76" s="38"/>
    </row>
    <row r="77" spans="1:13" s="14" customFormat="1" ht="41.25" customHeight="1" outlineLevel="1" x14ac:dyDescent="0.25">
      <c r="A77" s="52"/>
      <c r="B77" s="32">
        <v>1</v>
      </c>
      <c r="C77" s="33"/>
      <c r="D77" s="29" t="s">
        <v>302</v>
      </c>
      <c r="E77" s="30" t="s">
        <v>22</v>
      </c>
      <c r="F77" s="29" t="s">
        <v>8</v>
      </c>
      <c r="G77" s="55">
        <v>200</v>
      </c>
      <c r="H77" s="56" t="s">
        <v>253</v>
      </c>
      <c r="I77" s="102">
        <v>0</v>
      </c>
      <c r="J77" s="101">
        <f t="shared" si="1"/>
        <v>0</v>
      </c>
      <c r="K77" s="56" t="s">
        <v>525</v>
      </c>
      <c r="L77" s="38"/>
    </row>
    <row r="78" spans="1:13" s="14" customFormat="1" ht="35.25" customHeight="1" outlineLevel="1" x14ac:dyDescent="0.25">
      <c r="A78" s="52"/>
      <c r="B78" s="32">
        <v>2</v>
      </c>
      <c r="C78" s="33"/>
      <c r="D78" s="29" t="s">
        <v>303</v>
      </c>
      <c r="E78" s="30" t="s">
        <v>22</v>
      </c>
      <c r="F78" s="29" t="s">
        <v>8</v>
      </c>
      <c r="G78" s="55">
        <v>300</v>
      </c>
      <c r="H78" s="56" t="s">
        <v>253</v>
      </c>
      <c r="I78" s="102">
        <v>0</v>
      </c>
      <c r="J78" s="101">
        <f t="shared" si="1"/>
        <v>0</v>
      </c>
      <c r="K78" s="56" t="s">
        <v>525</v>
      </c>
      <c r="L78" s="38"/>
    </row>
    <row r="79" spans="1:13" s="14" customFormat="1" ht="33.75" customHeight="1" outlineLevel="1" x14ac:dyDescent="0.25">
      <c r="A79" s="52"/>
      <c r="B79" s="32">
        <v>3</v>
      </c>
      <c r="C79" s="33"/>
      <c r="D79" s="29" t="s">
        <v>59</v>
      </c>
      <c r="E79" s="30" t="s">
        <v>24</v>
      </c>
      <c r="F79" s="29" t="s">
        <v>8</v>
      </c>
      <c r="G79" s="55">
        <v>200</v>
      </c>
      <c r="H79" s="56" t="s">
        <v>253</v>
      </c>
      <c r="I79" s="102">
        <v>0</v>
      </c>
      <c r="J79" s="101">
        <f t="shared" si="1"/>
        <v>0</v>
      </c>
      <c r="K79" s="56" t="s">
        <v>528</v>
      </c>
      <c r="L79" s="38"/>
    </row>
    <row r="80" spans="1:13" s="14" customFormat="1" ht="49.2" customHeight="1" outlineLevel="1" x14ac:dyDescent="0.25">
      <c r="A80" s="52"/>
      <c r="B80" s="32">
        <v>4</v>
      </c>
      <c r="C80" s="33"/>
      <c r="D80" s="29" t="s">
        <v>60</v>
      </c>
      <c r="E80" s="30" t="s">
        <v>24</v>
      </c>
      <c r="F80" s="29" t="s">
        <v>8</v>
      </c>
      <c r="G80" s="55">
        <v>100</v>
      </c>
      <c r="H80" s="56" t="s">
        <v>253</v>
      </c>
      <c r="I80" s="102">
        <v>0</v>
      </c>
      <c r="J80" s="101">
        <f t="shared" si="1"/>
        <v>0</v>
      </c>
      <c r="K80" s="56" t="s">
        <v>528</v>
      </c>
      <c r="L80" s="38"/>
    </row>
    <row r="81" spans="1:13" s="14" customFormat="1" ht="49.2" customHeight="1" outlineLevel="1" x14ac:dyDescent="0.25">
      <c r="A81" s="52"/>
      <c r="B81" s="32">
        <v>5</v>
      </c>
      <c r="C81" s="33"/>
      <c r="D81" s="29" t="s">
        <v>61</v>
      </c>
      <c r="E81" s="30" t="s">
        <v>24</v>
      </c>
      <c r="F81" s="29" t="s">
        <v>8</v>
      </c>
      <c r="G81" s="55">
        <v>100</v>
      </c>
      <c r="H81" s="56" t="s">
        <v>253</v>
      </c>
      <c r="I81" s="102">
        <v>60</v>
      </c>
      <c r="J81" s="101">
        <f t="shared" si="1"/>
        <v>0.6</v>
      </c>
      <c r="K81" s="56" t="s">
        <v>530</v>
      </c>
      <c r="L81" s="38"/>
    </row>
    <row r="82" spans="1:13" s="14" customFormat="1" ht="33.75" customHeight="1" outlineLevel="1" x14ac:dyDescent="0.25">
      <c r="A82" s="52"/>
      <c r="B82" s="32">
        <v>6</v>
      </c>
      <c r="C82" s="33"/>
      <c r="D82" s="29" t="s">
        <v>62</v>
      </c>
      <c r="E82" s="30" t="s">
        <v>34</v>
      </c>
      <c r="F82" s="29" t="s">
        <v>8</v>
      </c>
      <c r="G82" s="55">
        <v>100</v>
      </c>
      <c r="H82" s="56" t="s">
        <v>253</v>
      </c>
      <c r="I82" s="102">
        <v>99</v>
      </c>
      <c r="J82" s="101">
        <f t="shared" si="1"/>
        <v>0.99</v>
      </c>
      <c r="K82" s="56" t="s">
        <v>500</v>
      </c>
      <c r="L82" s="38"/>
    </row>
    <row r="83" spans="1:13" s="14" customFormat="1" ht="33.75" customHeight="1" outlineLevel="1" x14ac:dyDescent="0.25">
      <c r="A83" s="52"/>
      <c r="B83" s="32">
        <v>7</v>
      </c>
      <c r="C83" s="33"/>
      <c r="D83" s="29" t="s">
        <v>63</v>
      </c>
      <c r="E83" s="30" t="s">
        <v>22</v>
      </c>
      <c r="F83" s="29" t="s">
        <v>8</v>
      </c>
      <c r="G83" s="55">
        <v>100</v>
      </c>
      <c r="H83" s="56" t="s">
        <v>253</v>
      </c>
      <c r="I83" s="102">
        <v>100</v>
      </c>
      <c r="J83" s="101">
        <f t="shared" si="1"/>
        <v>1</v>
      </c>
      <c r="K83" s="56" t="s">
        <v>500</v>
      </c>
      <c r="L83" s="38"/>
    </row>
    <row r="84" spans="1:13" s="14" customFormat="1" ht="34.5" customHeight="1" outlineLevel="1" x14ac:dyDescent="0.25">
      <c r="A84" s="52"/>
      <c r="B84" s="32">
        <v>8</v>
      </c>
      <c r="C84" s="33"/>
      <c r="D84" s="29" t="s">
        <v>64</v>
      </c>
      <c r="E84" s="30" t="s">
        <v>22</v>
      </c>
      <c r="F84" s="29" t="s">
        <v>8</v>
      </c>
      <c r="G84" s="55">
        <v>100</v>
      </c>
      <c r="H84" s="56" t="s">
        <v>253</v>
      </c>
      <c r="I84" s="102">
        <v>96.5</v>
      </c>
      <c r="J84" s="101">
        <f t="shared" si="1"/>
        <v>0.96499999999999997</v>
      </c>
      <c r="K84" s="56" t="s">
        <v>500</v>
      </c>
      <c r="L84" s="38"/>
    </row>
    <row r="85" spans="1:13" s="14" customFormat="1" ht="49.2" customHeight="1" outlineLevel="1" x14ac:dyDescent="0.25">
      <c r="A85" s="52"/>
      <c r="B85" s="32">
        <v>9</v>
      </c>
      <c r="C85" s="33"/>
      <c r="D85" s="29" t="s">
        <v>126</v>
      </c>
      <c r="E85" s="30" t="s">
        <v>22</v>
      </c>
      <c r="F85" s="29" t="s">
        <v>8</v>
      </c>
      <c r="G85" s="55">
        <v>100</v>
      </c>
      <c r="H85" s="56" t="s">
        <v>253</v>
      </c>
      <c r="I85" s="102">
        <v>0</v>
      </c>
      <c r="J85" s="85">
        <f t="shared" si="1"/>
        <v>0</v>
      </c>
      <c r="K85" s="56" t="s">
        <v>525</v>
      </c>
      <c r="L85" s="38"/>
    </row>
    <row r="86" spans="1:13" s="14" customFormat="1" ht="49.2" customHeight="1" outlineLevel="1" x14ac:dyDescent="0.25">
      <c r="A86" s="52"/>
      <c r="B86" s="32">
        <v>10</v>
      </c>
      <c r="C86" s="33"/>
      <c r="D86" s="29" t="s">
        <v>244</v>
      </c>
      <c r="E86" s="30" t="s">
        <v>36</v>
      </c>
      <c r="F86" s="29" t="s">
        <v>9</v>
      </c>
      <c r="G86" s="55">
        <v>150</v>
      </c>
      <c r="H86" s="56" t="s">
        <v>256</v>
      </c>
      <c r="I86" s="102">
        <v>0</v>
      </c>
      <c r="J86" s="85">
        <f t="shared" si="1"/>
        <v>0</v>
      </c>
      <c r="K86" s="56" t="s">
        <v>503</v>
      </c>
      <c r="L86" s="38"/>
    </row>
    <row r="87" spans="1:13" s="14" customFormat="1" ht="49.2" customHeight="1" outlineLevel="1" x14ac:dyDescent="0.25">
      <c r="A87" s="52"/>
      <c r="B87" s="32">
        <v>11</v>
      </c>
      <c r="C87" s="33"/>
      <c r="D87" s="29" t="s">
        <v>466</v>
      </c>
      <c r="E87" s="30" t="s">
        <v>36</v>
      </c>
      <c r="F87" s="29" t="s">
        <v>9</v>
      </c>
      <c r="G87" s="55">
        <v>250</v>
      </c>
      <c r="H87" s="56" t="s">
        <v>256</v>
      </c>
      <c r="I87" s="102">
        <v>0</v>
      </c>
      <c r="J87" s="85">
        <f t="shared" si="1"/>
        <v>0</v>
      </c>
      <c r="K87" s="56" t="s">
        <v>503</v>
      </c>
      <c r="L87" s="46">
        <v>1</v>
      </c>
      <c r="M87" s="45" t="s">
        <v>467</v>
      </c>
    </row>
    <row r="88" spans="1:13" s="14" customFormat="1" ht="49.2" customHeight="1" outlineLevel="1" x14ac:dyDescent="0.25">
      <c r="A88" s="52"/>
      <c r="B88" s="32">
        <v>12</v>
      </c>
      <c r="C88" s="33"/>
      <c r="D88" s="29" t="s">
        <v>413</v>
      </c>
      <c r="E88" s="30" t="s">
        <v>36</v>
      </c>
      <c r="F88" s="29" t="s">
        <v>9</v>
      </c>
      <c r="G88" s="55">
        <v>300</v>
      </c>
      <c r="H88" s="56" t="s">
        <v>256</v>
      </c>
      <c r="I88" s="102">
        <v>0</v>
      </c>
      <c r="J88" s="85">
        <f t="shared" si="1"/>
        <v>0</v>
      </c>
      <c r="K88" s="56" t="s">
        <v>503</v>
      </c>
      <c r="L88" s="38"/>
    </row>
    <row r="89" spans="1:13" s="14" customFormat="1" ht="49.2" customHeight="1" outlineLevel="1" x14ac:dyDescent="0.25">
      <c r="A89" s="52"/>
      <c r="B89" s="32">
        <v>13</v>
      </c>
      <c r="C89" s="33"/>
      <c r="D89" s="29" t="s">
        <v>246</v>
      </c>
      <c r="E89" s="30" t="s">
        <v>36</v>
      </c>
      <c r="F89" s="29" t="s">
        <v>9</v>
      </c>
      <c r="G89" s="55">
        <v>350</v>
      </c>
      <c r="H89" s="56" t="s">
        <v>256</v>
      </c>
      <c r="I89" s="102">
        <v>0</v>
      </c>
      <c r="J89" s="85">
        <f t="shared" si="1"/>
        <v>0</v>
      </c>
      <c r="K89" s="56" t="s">
        <v>503</v>
      </c>
      <c r="L89" s="38"/>
    </row>
    <row r="90" spans="1:13" s="14" customFormat="1" ht="37.5" customHeight="1" outlineLevel="1" x14ac:dyDescent="0.25">
      <c r="A90" s="52"/>
      <c r="B90" s="32">
        <v>14</v>
      </c>
      <c r="C90" s="33"/>
      <c r="D90" s="30" t="s">
        <v>414</v>
      </c>
      <c r="E90" s="30" t="s">
        <v>250</v>
      </c>
      <c r="F90" s="58" t="s">
        <v>10</v>
      </c>
      <c r="G90" s="106">
        <f>250-46.25</f>
        <v>203.75</v>
      </c>
      <c r="H90" s="64" t="s">
        <v>252</v>
      </c>
      <c r="I90" s="109">
        <v>203.75</v>
      </c>
      <c r="J90" s="85">
        <f t="shared" si="1"/>
        <v>1</v>
      </c>
      <c r="K90" s="64" t="s">
        <v>500</v>
      </c>
      <c r="L90" s="81">
        <v>3</v>
      </c>
      <c r="M90" s="78" t="s">
        <v>493</v>
      </c>
    </row>
    <row r="91" spans="1:13" s="14" customFormat="1" ht="33.75" customHeight="1" outlineLevel="1" x14ac:dyDescent="0.25">
      <c r="A91" s="61"/>
      <c r="B91" s="36">
        <v>15</v>
      </c>
      <c r="C91" s="37"/>
      <c r="D91" s="30" t="s">
        <v>247</v>
      </c>
      <c r="E91" s="30" t="s">
        <v>37</v>
      </c>
      <c r="F91" s="65" t="s">
        <v>10</v>
      </c>
      <c r="G91" s="106">
        <f>50-9.25</f>
        <v>40.75</v>
      </c>
      <c r="H91" s="63" t="s">
        <v>252</v>
      </c>
      <c r="I91" s="110">
        <f>50-9.25</f>
        <v>40.75</v>
      </c>
      <c r="J91" s="85">
        <f t="shared" si="1"/>
        <v>1</v>
      </c>
      <c r="K91" s="64" t="s">
        <v>500</v>
      </c>
      <c r="L91" s="81">
        <v>3</v>
      </c>
      <c r="M91" s="78" t="s">
        <v>493</v>
      </c>
    </row>
    <row r="92" spans="1:13" s="14" customFormat="1" ht="33.75" customHeight="1" outlineLevel="1" x14ac:dyDescent="0.25">
      <c r="A92" s="52"/>
      <c r="B92" s="32">
        <v>16</v>
      </c>
      <c r="C92" s="33"/>
      <c r="D92" s="29" t="s">
        <v>248</v>
      </c>
      <c r="E92" s="30" t="s">
        <v>249</v>
      </c>
      <c r="F92" s="58" t="s">
        <v>10</v>
      </c>
      <c r="G92" s="106">
        <f>350-64.75</f>
        <v>285.25</v>
      </c>
      <c r="H92" s="64" t="s">
        <v>252</v>
      </c>
      <c r="I92" s="110">
        <f>350-64.75</f>
        <v>285.25</v>
      </c>
      <c r="J92" s="85">
        <f t="shared" si="1"/>
        <v>1</v>
      </c>
      <c r="K92" s="64" t="s">
        <v>500</v>
      </c>
      <c r="L92" s="81">
        <v>3</v>
      </c>
      <c r="M92" s="78" t="s">
        <v>493</v>
      </c>
    </row>
    <row r="93" spans="1:13" s="14" customFormat="1" ht="51" customHeight="1" outlineLevel="1" x14ac:dyDescent="0.25">
      <c r="A93" s="52"/>
      <c r="B93" s="32">
        <v>17</v>
      </c>
      <c r="C93" s="33"/>
      <c r="D93" s="29" t="s">
        <v>487</v>
      </c>
      <c r="E93" s="30" t="s">
        <v>488</v>
      </c>
      <c r="F93" s="58" t="s">
        <v>10</v>
      </c>
      <c r="G93" s="106">
        <v>120.25</v>
      </c>
      <c r="H93" s="64" t="s">
        <v>252</v>
      </c>
      <c r="I93" s="100">
        <v>0</v>
      </c>
      <c r="J93" s="101">
        <f t="shared" si="1"/>
        <v>0</v>
      </c>
      <c r="K93" s="64" t="s">
        <v>505</v>
      </c>
      <c r="L93" s="81">
        <v>3</v>
      </c>
      <c r="M93" s="78" t="s">
        <v>494</v>
      </c>
    </row>
    <row r="94" spans="1:13" s="14" customFormat="1" ht="15.6" x14ac:dyDescent="0.25">
      <c r="A94" s="89">
        <v>5</v>
      </c>
      <c r="B94" s="89"/>
      <c r="C94" s="90" t="s">
        <v>261</v>
      </c>
      <c r="D94" s="90"/>
      <c r="E94" s="90" t="s">
        <v>7</v>
      </c>
      <c r="F94" s="90"/>
      <c r="G94" s="91">
        <f>SUM(G95:G113)</f>
        <v>3000</v>
      </c>
      <c r="H94" s="88"/>
      <c r="I94" s="98">
        <f>SUM(I95:I113)</f>
        <v>198.56399999999999</v>
      </c>
      <c r="J94" s="86">
        <f t="shared" si="1"/>
        <v>6.6187999999999997E-2</v>
      </c>
      <c r="K94" s="88"/>
      <c r="L94" s="38"/>
    </row>
    <row r="95" spans="1:13" s="14" customFormat="1" ht="35.25" customHeight="1" outlineLevel="1" x14ac:dyDescent="0.25">
      <c r="A95" s="52"/>
      <c r="B95" s="32">
        <v>1</v>
      </c>
      <c r="C95" s="37"/>
      <c r="D95" s="29" t="s">
        <v>304</v>
      </c>
      <c r="E95" s="30" t="s">
        <v>24</v>
      </c>
      <c r="F95" s="29" t="s">
        <v>8</v>
      </c>
      <c r="G95" s="66">
        <v>500</v>
      </c>
      <c r="H95" s="59" t="s">
        <v>252</v>
      </c>
      <c r="I95" s="100">
        <v>0</v>
      </c>
      <c r="J95" s="101">
        <f t="shared" si="1"/>
        <v>0</v>
      </c>
      <c r="K95" s="59" t="s">
        <v>525</v>
      </c>
      <c r="L95" s="46">
        <v>1</v>
      </c>
      <c r="M95" s="45" t="s">
        <v>467</v>
      </c>
    </row>
    <row r="96" spans="1:13" s="14" customFormat="1" ht="34.5" customHeight="1" outlineLevel="1" x14ac:dyDescent="0.25">
      <c r="A96" s="52"/>
      <c r="B96" s="32">
        <v>2</v>
      </c>
      <c r="C96" s="37"/>
      <c r="D96" s="31" t="s">
        <v>65</v>
      </c>
      <c r="E96" s="30" t="s">
        <v>22</v>
      </c>
      <c r="F96" s="29" t="s">
        <v>8</v>
      </c>
      <c r="G96" s="66">
        <v>150</v>
      </c>
      <c r="H96" s="56" t="s">
        <v>253</v>
      </c>
      <c r="I96" s="100">
        <v>0</v>
      </c>
      <c r="J96" s="101">
        <f t="shared" si="1"/>
        <v>0</v>
      </c>
      <c r="K96" s="56" t="s">
        <v>528</v>
      </c>
      <c r="L96" s="38"/>
    </row>
    <row r="97" spans="1:13" s="14" customFormat="1" ht="33" customHeight="1" outlineLevel="1" x14ac:dyDescent="0.25">
      <c r="A97" s="52"/>
      <c r="B97" s="32">
        <v>3</v>
      </c>
      <c r="C97" s="37"/>
      <c r="D97" s="29" t="s">
        <v>66</v>
      </c>
      <c r="E97" s="30" t="s">
        <v>22</v>
      </c>
      <c r="F97" s="29" t="s">
        <v>8</v>
      </c>
      <c r="G97" s="55">
        <v>150</v>
      </c>
      <c r="H97" s="56" t="s">
        <v>253</v>
      </c>
      <c r="I97" s="100">
        <v>13.564</v>
      </c>
      <c r="J97" s="101">
        <f t="shared" si="1"/>
        <v>9.0426666666666669E-2</v>
      </c>
      <c r="K97" s="56" t="s">
        <v>528</v>
      </c>
      <c r="L97" s="38"/>
    </row>
    <row r="98" spans="1:13" s="14" customFormat="1" ht="49.2" customHeight="1" outlineLevel="1" x14ac:dyDescent="0.25">
      <c r="A98" s="52"/>
      <c r="B98" s="32">
        <v>4</v>
      </c>
      <c r="C98" s="37"/>
      <c r="D98" s="29" t="s">
        <v>305</v>
      </c>
      <c r="E98" s="30" t="s">
        <v>22</v>
      </c>
      <c r="F98" s="29" t="s">
        <v>8</v>
      </c>
      <c r="G98" s="55">
        <v>200</v>
      </c>
      <c r="H98" s="56" t="s">
        <v>253</v>
      </c>
      <c r="I98" s="100">
        <v>85</v>
      </c>
      <c r="J98" s="101">
        <f t="shared" si="1"/>
        <v>0.42499999999999999</v>
      </c>
      <c r="K98" s="56" t="s">
        <v>531</v>
      </c>
      <c r="L98" s="38"/>
    </row>
    <row r="99" spans="1:13" s="14" customFormat="1" ht="34.5" customHeight="1" outlineLevel="1" x14ac:dyDescent="0.25">
      <c r="A99" s="52"/>
      <c r="B99" s="32">
        <v>5</v>
      </c>
      <c r="C99" s="37"/>
      <c r="D99" s="31" t="s">
        <v>67</v>
      </c>
      <c r="E99" s="30" t="s">
        <v>22</v>
      </c>
      <c r="F99" s="29" t="s">
        <v>8</v>
      </c>
      <c r="G99" s="55">
        <v>100</v>
      </c>
      <c r="H99" s="56" t="s">
        <v>253</v>
      </c>
      <c r="I99" s="100">
        <v>100</v>
      </c>
      <c r="J99" s="101">
        <f t="shared" si="1"/>
        <v>1</v>
      </c>
      <c r="K99" s="56" t="s">
        <v>500</v>
      </c>
      <c r="L99" s="38"/>
    </row>
    <row r="100" spans="1:13" s="14" customFormat="1" ht="49.2" customHeight="1" outlineLevel="1" x14ac:dyDescent="0.25">
      <c r="A100" s="52"/>
      <c r="B100" s="32">
        <v>6</v>
      </c>
      <c r="C100" s="37"/>
      <c r="D100" s="29" t="s">
        <v>306</v>
      </c>
      <c r="E100" s="30" t="s">
        <v>31</v>
      </c>
      <c r="F100" s="29" t="s">
        <v>9</v>
      </c>
      <c r="G100" s="60">
        <f>100</f>
        <v>100</v>
      </c>
      <c r="H100" s="56" t="s">
        <v>256</v>
      </c>
      <c r="I100" s="100">
        <v>0</v>
      </c>
      <c r="J100" s="101">
        <f t="shared" si="1"/>
        <v>0</v>
      </c>
      <c r="K100" s="56" t="s">
        <v>503</v>
      </c>
      <c r="L100" s="38"/>
    </row>
    <row r="101" spans="1:13" s="14" customFormat="1" ht="51.75" customHeight="1" outlineLevel="1" x14ac:dyDescent="0.25">
      <c r="A101" s="52"/>
      <c r="B101" s="32">
        <v>7</v>
      </c>
      <c r="C101" s="37"/>
      <c r="D101" s="31" t="s">
        <v>312</v>
      </c>
      <c r="E101" s="31" t="s">
        <v>31</v>
      </c>
      <c r="F101" s="29" t="s">
        <v>9</v>
      </c>
      <c r="G101" s="55">
        <f>200-40</f>
        <v>160</v>
      </c>
      <c r="H101" s="56" t="s">
        <v>255</v>
      </c>
      <c r="I101" s="100">
        <v>0</v>
      </c>
      <c r="J101" s="101">
        <f t="shared" si="1"/>
        <v>0</v>
      </c>
      <c r="K101" s="56" t="s">
        <v>503</v>
      </c>
      <c r="L101" s="46">
        <v>1</v>
      </c>
      <c r="M101" s="45" t="s">
        <v>467</v>
      </c>
    </row>
    <row r="102" spans="1:13" s="14" customFormat="1" ht="53.25" customHeight="1" outlineLevel="1" x14ac:dyDescent="0.25">
      <c r="A102" s="52"/>
      <c r="B102" s="32">
        <v>8</v>
      </c>
      <c r="C102" s="37"/>
      <c r="D102" s="29" t="s">
        <v>435</v>
      </c>
      <c r="E102" s="30" t="s">
        <v>437</v>
      </c>
      <c r="F102" s="29" t="s">
        <v>9</v>
      </c>
      <c r="G102" s="55">
        <v>200</v>
      </c>
      <c r="H102" s="56" t="s">
        <v>255</v>
      </c>
      <c r="I102" s="100">
        <v>0</v>
      </c>
      <c r="J102" s="101">
        <f t="shared" si="1"/>
        <v>0</v>
      </c>
      <c r="K102" s="56" t="s">
        <v>515</v>
      </c>
      <c r="L102" s="46">
        <v>1</v>
      </c>
      <c r="M102" s="45" t="s">
        <v>467</v>
      </c>
    </row>
    <row r="103" spans="1:13" s="14" customFormat="1" ht="49.2" customHeight="1" outlineLevel="1" x14ac:dyDescent="0.25">
      <c r="A103" s="52"/>
      <c r="B103" s="32">
        <v>9</v>
      </c>
      <c r="C103" s="37"/>
      <c r="D103" s="29" t="s">
        <v>307</v>
      </c>
      <c r="E103" s="30" t="s">
        <v>31</v>
      </c>
      <c r="F103" s="29" t="s">
        <v>9</v>
      </c>
      <c r="G103" s="55">
        <v>100</v>
      </c>
      <c r="H103" s="56" t="s">
        <v>311</v>
      </c>
      <c r="I103" s="100">
        <v>0</v>
      </c>
      <c r="J103" s="101">
        <f t="shared" si="1"/>
        <v>0</v>
      </c>
      <c r="K103" s="56" t="s">
        <v>503</v>
      </c>
      <c r="L103" s="38"/>
    </row>
    <row r="104" spans="1:13" s="14" customFormat="1" ht="54" customHeight="1" outlineLevel="1" x14ac:dyDescent="0.25">
      <c r="A104" s="52"/>
      <c r="B104" s="32">
        <v>10</v>
      </c>
      <c r="C104" s="37"/>
      <c r="D104" s="29" t="s">
        <v>436</v>
      </c>
      <c r="E104" s="30" t="s">
        <v>31</v>
      </c>
      <c r="F104" s="29" t="s">
        <v>9</v>
      </c>
      <c r="G104" s="55">
        <f>200-30</f>
        <v>170</v>
      </c>
      <c r="H104" s="56" t="s">
        <v>252</v>
      </c>
      <c r="I104" s="100">
        <v>0</v>
      </c>
      <c r="J104" s="101">
        <f t="shared" si="1"/>
        <v>0</v>
      </c>
      <c r="K104" s="56" t="s">
        <v>503</v>
      </c>
      <c r="L104" s="46">
        <v>1</v>
      </c>
      <c r="M104" s="45" t="s">
        <v>467</v>
      </c>
    </row>
    <row r="105" spans="1:13" s="14" customFormat="1" ht="49.2" customHeight="1" outlineLevel="1" x14ac:dyDescent="0.25">
      <c r="A105" s="52"/>
      <c r="B105" s="32">
        <v>11</v>
      </c>
      <c r="C105" s="37"/>
      <c r="D105" s="29" t="s">
        <v>308</v>
      </c>
      <c r="E105" s="30" t="s">
        <v>31</v>
      </c>
      <c r="F105" s="29" t="s">
        <v>9</v>
      </c>
      <c r="G105" s="55">
        <f>200-30</f>
        <v>170</v>
      </c>
      <c r="H105" s="59" t="s">
        <v>255</v>
      </c>
      <c r="I105" s="100">
        <v>0</v>
      </c>
      <c r="J105" s="101">
        <f t="shared" si="1"/>
        <v>0</v>
      </c>
      <c r="K105" s="56" t="s">
        <v>503</v>
      </c>
      <c r="L105" s="46">
        <v>1</v>
      </c>
      <c r="M105" s="45" t="s">
        <v>467</v>
      </c>
    </row>
    <row r="106" spans="1:13" s="14" customFormat="1" ht="51.75" customHeight="1" outlineLevel="1" x14ac:dyDescent="0.25">
      <c r="A106" s="52"/>
      <c r="B106" s="32">
        <v>12</v>
      </c>
      <c r="C106" s="37"/>
      <c r="D106" s="29" t="s">
        <v>309</v>
      </c>
      <c r="E106" s="30" t="s">
        <v>438</v>
      </c>
      <c r="F106" s="29" t="s">
        <v>464</v>
      </c>
      <c r="G106" s="55">
        <f>200-40</f>
        <v>160</v>
      </c>
      <c r="H106" s="56" t="s">
        <v>252</v>
      </c>
      <c r="I106" s="100">
        <v>0</v>
      </c>
      <c r="J106" s="101">
        <f t="shared" si="1"/>
        <v>0</v>
      </c>
      <c r="K106" s="56" t="s">
        <v>534</v>
      </c>
      <c r="L106" s="46">
        <v>1</v>
      </c>
      <c r="M106" s="45" t="s">
        <v>467</v>
      </c>
    </row>
    <row r="107" spans="1:13" s="14" customFormat="1" ht="49.2" customHeight="1" outlineLevel="1" x14ac:dyDescent="0.25">
      <c r="A107" s="52"/>
      <c r="B107" s="32">
        <v>13</v>
      </c>
      <c r="C107" s="37"/>
      <c r="D107" s="29" t="s">
        <v>310</v>
      </c>
      <c r="E107" s="30" t="s">
        <v>31</v>
      </c>
      <c r="F107" s="29" t="s">
        <v>9</v>
      </c>
      <c r="G107" s="55">
        <v>200</v>
      </c>
      <c r="H107" s="56" t="s">
        <v>311</v>
      </c>
      <c r="I107" s="100">
        <v>0</v>
      </c>
      <c r="J107" s="101">
        <f t="shared" si="1"/>
        <v>0</v>
      </c>
      <c r="K107" s="56" t="s">
        <v>503</v>
      </c>
      <c r="L107" s="38"/>
    </row>
    <row r="108" spans="1:13" s="14" customFormat="1" ht="49.2" customHeight="1" outlineLevel="1" x14ac:dyDescent="0.25">
      <c r="A108" s="52"/>
      <c r="B108" s="32">
        <v>14</v>
      </c>
      <c r="C108" s="37"/>
      <c r="D108" s="29" t="s">
        <v>391</v>
      </c>
      <c r="E108" s="30" t="s">
        <v>31</v>
      </c>
      <c r="F108" s="29" t="s">
        <v>9</v>
      </c>
      <c r="G108" s="55">
        <f>200-30</f>
        <v>170</v>
      </c>
      <c r="H108" s="56" t="s">
        <v>255</v>
      </c>
      <c r="I108" s="100">
        <v>0</v>
      </c>
      <c r="J108" s="101">
        <f t="shared" si="1"/>
        <v>0</v>
      </c>
      <c r="K108" s="56" t="s">
        <v>503</v>
      </c>
      <c r="L108" s="46">
        <v>1</v>
      </c>
      <c r="M108" s="45" t="s">
        <v>467</v>
      </c>
    </row>
    <row r="109" spans="1:13" s="14" customFormat="1" ht="49.2" customHeight="1" outlineLevel="1" x14ac:dyDescent="0.25">
      <c r="A109" s="52"/>
      <c r="B109" s="32">
        <v>15</v>
      </c>
      <c r="C109" s="37"/>
      <c r="D109" s="29" t="s">
        <v>401</v>
      </c>
      <c r="E109" s="30" t="s">
        <v>31</v>
      </c>
      <c r="F109" s="29" t="s">
        <v>9</v>
      </c>
      <c r="G109" s="60">
        <f>200-30</f>
        <v>170</v>
      </c>
      <c r="H109" s="56" t="s">
        <v>252</v>
      </c>
      <c r="I109" s="100">
        <v>0</v>
      </c>
      <c r="J109" s="101">
        <f t="shared" si="1"/>
        <v>0</v>
      </c>
      <c r="K109" s="56" t="s">
        <v>503</v>
      </c>
      <c r="L109" s="46">
        <v>1</v>
      </c>
      <c r="M109" s="45" t="s">
        <v>467</v>
      </c>
    </row>
    <row r="110" spans="1:13" s="14" customFormat="1" ht="36" customHeight="1" outlineLevel="1" x14ac:dyDescent="0.25">
      <c r="A110" s="52"/>
      <c r="B110" s="32">
        <v>16</v>
      </c>
      <c r="C110" s="37"/>
      <c r="D110" s="29" t="s">
        <v>392</v>
      </c>
      <c r="E110" s="30" t="s">
        <v>300</v>
      </c>
      <c r="F110" s="29" t="s">
        <v>9</v>
      </c>
      <c r="G110" s="60">
        <v>100</v>
      </c>
      <c r="H110" s="59" t="s">
        <v>255</v>
      </c>
      <c r="I110" s="100">
        <v>0</v>
      </c>
      <c r="J110" s="101">
        <f t="shared" si="1"/>
        <v>0</v>
      </c>
      <c r="K110" s="59" t="s">
        <v>510</v>
      </c>
      <c r="L110" s="76">
        <v>2</v>
      </c>
      <c r="M110" s="45" t="s">
        <v>483</v>
      </c>
    </row>
    <row r="111" spans="1:13" s="14" customFormat="1" ht="49.2" customHeight="1" outlineLevel="1" x14ac:dyDescent="0.25">
      <c r="A111" s="52"/>
      <c r="B111" s="32">
        <v>18</v>
      </c>
      <c r="C111" s="37"/>
      <c r="D111" s="29" t="s">
        <v>439</v>
      </c>
      <c r="E111" s="30" t="s">
        <v>31</v>
      </c>
      <c r="F111" s="29" t="s">
        <v>9</v>
      </c>
      <c r="G111" s="60">
        <f>130</f>
        <v>130</v>
      </c>
      <c r="H111" s="56" t="s">
        <v>255</v>
      </c>
      <c r="I111" s="100">
        <v>0</v>
      </c>
      <c r="J111" s="101">
        <f t="shared" si="1"/>
        <v>0</v>
      </c>
      <c r="K111" s="56" t="s">
        <v>503</v>
      </c>
      <c r="L111" s="46">
        <v>1</v>
      </c>
      <c r="M111" s="49" t="s">
        <v>468</v>
      </c>
    </row>
    <row r="112" spans="1:13" s="14" customFormat="1" ht="36" customHeight="1" outlineLevel="1" x14ac:dyDescent="0.25">
      <c r="A112" s="52"/>
      <c r="B112" s="32">
        <v>19</v>
      </c>
      <c r="C112" s="31"/>
      <c r="D112" s="29" t="s">
        <v>309</v>
      </c>
      <c r="E112" s="30" t="s">
        <v>31</v>
      </c>
      <c r="F112" s="29" t="s">
        <v>9</v>
      </c>
      <c r="G112" s="60">
        <v>20</v>
      </c>
      <c r="H112" s="56" t="s">
        <v>255</v>
      </c>
      <c r="I112" s="100">
        <v>0</v>
      </c>
      <c r="J112" s="101">
        <f t="shared" si="1"/>
        <v>0</v>
      </c>
      <c r="K112" s="59" t="s">
        <v>511</v>
      </c>
      <c r="L112" s="76">
        <v>2</v>
      </c>
      <c r="M112" s="74" t="s">
        <v>482</v>
      </c>
    </row>
    <row r="113" spans="1:13" s="14" customFormat="1" ht="36" customHeight="1" outlineLevel="1" x14ac:dyDescent="0.25">
      <c r="A113" s="52"/>
      <c r="B113" s="32">
        <v>20</v>
      </c>
      <c r="C113" s="31"/>
      <c r="D113" s="29" t="s">
        <v>479</v>
      </c>
      <c r="E113" s="30" t="s">
        <v>480</v>
      </c>
      <c r="F113" s="29" t="s">
        <v>9</v>
      </c>
      <c r="G113" s="60">
        <v>50</v>
      </c>
      <c r="H113" s="56" t="s">
        <v>255</v>
      </c>
      <c r="I113" s="100">
        <v>0</v>
      </c>
      <c r="J113" s="101">
        <f t="shared" si="1"/>
        <v>0</v>
      </c>
      <c r="K113" s="56" t="s">
        <v>508</v>
      </c>
      <c r="L113" s="76">
        <v>2</v>
      </c>
      <c r="M113" s="74" t="s">
        <v>482</v>
      </c>
    </row>
    <row r="114" spans="1:13" s="14" customFormat="1" ht="15.6" x14ac:dyDescent="0.25">
      <c r="A114" s="89">
        <v>6</v>
      </c>
      <c r="B114" s="89"/>
      <c r="C114" s="90" t="s">
        <v>262</v>
      </c>
      <c r="D114" s="90"/>
      <c r="E114" s="90" t="s">
        <v>7</v>
      </c>
      <c r="F114" s="90"/>
      <c r="G114" s="91">
        <f>SUM(G115:G139)</f>
        <v>3000</v>
      </c>
      <c r="H114" s="88"/>
      <c r="I114" s="98">
        <f>SUM(I115:I139)</f>
        <v>518.98599999999999</v>
      </c>
      <c r="J114" s="86">
        <f t="shared" si="1"/>
        <v>0.17299533333333333</v>
      </c>
      <c r="K114" s="88"/>
      <c r="L114" s="38"/>
    </row>
    <row r="115" spans="1:13" s="14" customFormat="1" ht="49.2" customHeight="1" outlineLevel="1" x14ac:dyDescent="0.25">
      <c r="A115" s="52"/>
      <c r="B115" s="32">
        <v>1</v>
      </c>
      <c r="C115" s="37"/>
      <c r="D115" s="29" t="s">
        <v>323</v>
      </c>
      <c r="E115" s="30" t="s">
        <v>31</v>
      </c>
      <c r="F115" s="29" t="s">
        <v>9</v>
      </c>
      <c r="G115" s="55">
        <v>100</v>
      </c>
      <c r="H115" s="56" t="s">
        <v>256</v>
      </c>
      <c r="I115" s="100">
        <v>0</v>
      </c>
      <c r="J115" s="101">
        <f t="shared" si="1"/>
        <v>0</v>
      </c>
      <c r="K115" s="56" t="s">
        <v>503</v>
      </c>
      <c r="L115" s="38"/>
    </row>
    <row r="116" spans="1:13" s="14" customFormat="1" ht="49.2" customHeight="1" outlineLevel="1" x14ac:dyDescent="0.25">
      <c r="A116" s="52"/>
      <c r="B116" s="32">
        <v>2</v>
      </c>
      <c r="C116" s="37"/>
      <c r="D116" s="29" t="s">
        <v>136</v>
      </c>
      <c r="E116" s="30" t="s">
        <v>31</v>
      </c>
      <c r="F116" s="29" t="s">
        <v>9</v>
      </c>
      <c r="G116" s="55">
        <f>200-50</f>
        <v>150</v>
      </c>
      <c r="H116" s="59" t="s">
        <v>256</v>
      </c>
      <c r="I116" s="100">
        <v>0</v>
      </c>
      <c r="J116" s="101">
        <f t="shared" si="1"/>
        <v>0</v>
      </c>
      <c r="K116" s="56" t="s">
        <v>503</v>
      </c>
      <c r="L116" s="46">
        <v>1</v>
      </c>
      <c r="M116" s="45" t="s">
        <v>467</v>
      </c>
    </row>
    <row r="117" spans="1:13" s="14" customFormat="1" ht="49.2" customHeight="1" outlineLevel="1" x14ac:dyDescent="0.25">
      <c r="A117" s="52"/>
      <c r="B117" s="32">
        <v>3</v>
      </c>
      <c r="C117" s="37"/>
      <c r="D117" s="29" t="s">
        <v>137</v>
      </c>
      <c r="E117" s="30" t="s">
        <v>31</v>
      </c>
      <c r="F117" s="29" t="s">
        <v>9</v>
      </c>
      <c r="G117" s="55">
        <v>150</v>
      </c>
      <c r="H117" s="59" t="s">
        <v>256</v>
      </c>
      <c r="I117" s="100">
        <v>0</v>
      </c>
      <c r="J117" s="101">
        <f t="shared" si="1"/>
        <v>0</v>
      </c>
      <c r="K117" s="56" t="s">
        <v>503</v>
      </c>
      <c r="L117" s="38"/>
    </row>
    <row r="118" spans="1:13" s="14" customFormat="1" ht="49.2" customHeight="1" outlineLevel="1" x14ac:dyDescent="0.25">
      <c r="A118" s="52"/>
      <c r="B118" s="32">
        <v>4</v>
      </c>
      <c r="C118" s="37"/>
      <c r="D118" s="29" t="s">
        <v>313</v>
      </c>
      <c r="E118" s="30" t="s">
        <v>31</v>
      </c>
      <c r="F118" s="29" t="s">
        <v>9</v>
      </c>
      <c r="G118" s="55">
        <v>150</v>
      </c>
      <c r="H118" s="56" t="s">
        <v>256</v>
      </c>
      <c r="I118" s="100">
        <v>0</v>
      </c>
      <c r="J118" s="101">
        <f t="shared" si="1"/>
        <v>0</v>
      </c>
      <c r="K118" s="56" t="s">
        <v>503</v>
      </c>
      <c r="L118" s="38"/>
    </row>
    <row r="119" spans="1:13" s="14" customFormat="1" ht="49.2" customHeight="1" outlineLevel="1" x14ac:dyDescent="0.25">
      <c r="A119" s="52"/>
      <c r="B119" s="32">
        <v>5</v>
      </c>
      <c r="C119" s="37"/>
      <c r="D119" s="29" t="s">
        <v>314</v>
      </c>
      <c r="E119" s="30" t="s">
        <v>31</v>
      </c>
      <c r="F119" s="29" t="s">
        <v>9</v>
      </c>
      <c r="G119" s="55">
        <v>150</v>
      </c>
      <c r="H119" s="56" t="s">
        <v>256</v>
      </c>
      <c r="I119" s="100">
        <v>0</v>
      </c>
      <c r="J119" s="101">
        <f t="shared" si="1"/>
        <v>0</v>
      </c>
      <c r="K119" s="56" t="s">
        <v>503</v>
      </c>
      <c r="L119" s="38"/>
    </row>
    <row r="120" spans="1:13" s="14" customFormat="1" ht="49.2" customHeight="1" outlineLevel="1" x14ac:dyDescent="0.25">
      <c r="A120" s="52"/>
      <c r="B120" s="32">
        <v>6</v>
      </c>
      <c r="C120" s="37"/>
      <c r="D120" s="29" t="s">
        <v>138</v>
      </c>
      <c r="E120" s="30" t="s">
        <v>31</v>
      </c>
      <c r="F120" s="29" t="s">
        <v>9</v>
      </c>
      <c r="G120" s="55">
        <v>150</v>
      </c>
      <c r="H120" s="56" t="s">
        <v>256</v>
      </c>
      <c r="I120" s="100">
        <v>0</v>
      </c>
      <c r="J120" s="101">
        <f t="shared" si="1"/>
        <v>0</v>
      </c>
      <c r="K120" s="56" t="s">
        <v>503</v>
      </c>
      <c r="L120" s="38"/>
    </row>
    <row r="121" spans="1:13" s="14" customFormat="1" ht="39.75" customHeight="1" outlineLevel="1" x14ac:dyDescent="0.25">
      <c r="A121" s="52"/>
      <c r="B121" s="32">
        <v>7</v>
      </c>
      <c r="C121" s="37"/>
      <c r="D121" s="29" t="s">
        <v>315</v>
      </c>
      <c r="E121" s="30" t="s">
        <v>139</v>
      </c>
      <c r="F121" s="29" t="s">
        <v>9</v>
      </c>
      <c r="G121" s="55">
        <v>100</v>
      </c>
      <c r="H121" s="56" t="s">
        <v>256</v>
      </c>
      <c r="I121" s="100">
        <v>0</v>
      </c>
      <c r="J121" s="101">
        <f t="shared" si="1"/>
        <v>0</v>
      </c>
      <c r="K121" s="56" t="s">
        <v>512</v>
      </c>
      <c r="L121" s="38"/>
    </row>
    <row r="122" spans="1:13" s="14" customFormat="1" ht="39" customHeight="1" outlineLevel="1" x14ac:dyDescent="0.25">
      <c r="A122" s="52"/>
      <c r="B122" s="32">
        <v>8</v>
      </c>
      <c r="C122" s="37"/>
      <c r="D122" s="29" t="s">
        <v>137</v>
      </c>
      <c r="E122" s="30" t="s">
        <v>22</v>
      </c>
      <c r="F122" s="29" t="s">
        <v>9</v>
      </c>
      <c r="G122" s="55">
        <v>100</v>
      </c>
      <c r="H122" s="56" t="s">
        <v>256</v>
      </c>
      <c r="I122" s="100">
        <v>0</v>
      </c>
      <c r="J122" s="101">
        <f t="shared" si="1"/>
        <v>0</v>
      </c>
      <c r="K122" s="56" t="s">
        <v>508</v>
      </c>
      <c r="L122" s="38"/>
    </row>
    <row r="123" spans="1:13" s="14" customFormat="1" ht="35.25" customHeight="1" outlineLevel="1" x14ac:dyDescent="0.25">
      <c r="A123" s="52"/>
      <c r="B123" s="32">
        <v>9</v>
      </c>
      <c r="C123" s="37"/>
      <c r="D123" s="29" t="s">
        <v>142</v>
      </c>
      <c r="E123" s="30" t="s">
        <v>22</v>
      </c>
      <c r="F123" s="29" t="s">
        <v>8</v>
      </c>
      <c r="G123" s="55">
        <v>50</v>
      </c>
      <c r="H123" s="56" t="s">
        <v>253</v>
      </c>
      <c r="I123" s="100">
        <v>0</v>
      </c>
      <c r="J123" s="101">
        <f t="shared" si="1"/>
        <v>0</v>
      </c>
      <c r="K123" s="56" t="s">
        <v>525</v>
      </c>
      <c r="L123" s="46">
        <v>1</v>
      </c>
      <c r="M123" s="45" t="s">
        <v>467</v>
      </c>
    </row>
    <row r="124" spans="1:13" s="14" customFormat="1" ht="33.75" customHeight="1" outlineLevel="1" x14ac:dyDescent="0.25">
      <c r="A124" s="52"/>
      <c r="B124" s="32">
        <v>10</v>
      </c>
      <c r="C124" s="37"/>
      <c r="D124" s="29" t="s">
        <v>316</v>
      </c>
      <c r="E124" s="30" t="s">
        <v>22</v>
      </c>
      <c r="F124" s="29" t="s">
        <v>8</v>
      </c>
      <c r="G124" s="55">
        <v>50</v>
      </c>
      <c r="H124" s="56" t="s">
        <v>253</v>
      </c>
      <c r="I124" s="100">
        <v>0</v>
      </c>
      <c r="J124" s="101">
        <f t="shared" si="1"/>
        <v>0</v>
      </c>
      <c r="K124" s="56" t="s">
        <v>525</v>
      </c>
      <c r="L124" s="38"/>
    </row>
    <row r="125" spans="1:13" s="14" customFormat="1" ht="49.2" customHeight="1" outlineLevel="1" x14ac:dyDescent="0.25">
      <c r="A125" s="52"/>
      <c r="B125" s="32">
        <v>11</v>
      </c>
      <c r="C125" s="37"/>
      <c r="D125" s="29" t="s">
        <v>317</v>
      </c>
      <c r="E125" s="30" t="s">
        <v>22</v>
      </c>
      <c r="F125" s="29" t="s">
        <v>8</v>
      </c>
      <c r="G125" s="55">
        <v>100</v>
      </c>
      <c r="H125" s="56" t="s">
        <v>253</v>
      </c>
      <c r="I125" s="100">
        <v>100</v>
      </c>
      <c r="J125" s="101">
        <f t="shared" si="1"/>
        <v>1</v>
      </c>
      <c r="K125" s="56" t="s">
        <v>500</v>
      </c>
      <c r="L125" s="38"/>
    </row>
    <row r="126" spans="1:13" s="14" customFormat="1" ht="33" customHeight="1" outlineLevel="1" x14ac:dyDescent="0.25">
      <c r="A126" s="52"/>
      <c r="B126" s="32">
        <v>12</v>
      </c>
      <c r="C126" s="37"/>
      <c r="D126" s="31" t="s">
        <v>406</v>
      </c>
      <c r="E126" s="31" t="s">
        <v>380</v>
      </c>
      <c r="F126" s="29" t="s">
        <v>8</v>
      </c>
      <c r="G126" s="55">
        <f>50+50</f>
        <v>100</v>
      </c>
      <c r="H126" s="56" t="s">
        <v>253</v>
      </c>
      <c r="I126" s="100">
        <v>76</v>
      </c>
      <c r="J126" s="101">
        <f t="shared" si="1"/>
        <v>0.76</v>
      </c>
      <c r="K126" s="56" t="s">
        <v>525</v>
      </c>
      <c r="L126" s="46">
        <v>1</v>
      </c>
      <c r="M126" s="45" t="s">
        <v>467</v>
      </c>
    </row>
    <row r="127" spans="1:13" s="14" customFormat="1" ht="49.2" customHeight="1" outlineLevel="1" x14ac:dyDescent="0.25">
      <c r="A127" s="52"/>
      <c r="B127" s="32">
        <v>13</v>
      </c>
      <c r="C127" s="37"/>
      <c r="D127" s="29" t="s">
        <v>423</v>
      </c>
      <c r="E127" s="30" t="s">
        <v>22</v>
      </c>
      <c r="F127" s="29" t="s">
        <v>8</v>
      </c>
      <c r="G127" s="55">
        <v>100</v>
      </c>
      <c r="H127" s="56" t="s">
        <v>253</v>
      </c>
      <c r="I127" s="100">
        <v>99.99</v>
      </c>
      <c r="J127" s="101">
        <f t="shared" si="1"/>
        <v>0.9998999999999999</v>
      </c>
      <c r="K127" s="56" t="s">
        <v>548</v>
      </c>
      <c r="L127" s="38"/>
    </row>
    <row r="128" spans="1:13" s="14" customFormat="1" ht="49.95" customHeight="1" outlineLevel="1" x14ac:dyDescent="0.25">
      <c r="A128" s="52"/>
      <c r="B128" s="32">
        <v>14</v>
      </c>
      <c r="C128" s="37"/>
      <c r="D128" s="29" t="s">
        <v>69</v>
      </c>
      <c r="E128" s="30" t="s">
        <v>22</v>
      </c>
      <c r="F128" s="29" t="s">
        <v>8</v>
      </c>
      <c r="G128" s="55">
        <v>100</v>
      </c>
      <c r="H128" s="56" t="s">
        <v>253</v>
      </c>
      <c r="I128" s="100">
        <v>100</v>
      </c>
      <c r="J128" s="101">
        <f t="shared" si="1"/>
        <v>1</v>
      </c>
      <c r="K128" s="56" t="s">
        <v>548</v>
      </c>
      <c r="L128" s="38"/>
    </row>
    <row r="129" spans="1:13" s="14" customFormat="1" ht="49.2" customHeight="1" outlineLevel="1" x14ac:dyDescent="0.25">
      <c r="A129" s="52"/>
      <c r="B129" s="32">
        <v>15</v>
      </c>
      <c r="C129" s="37"/>
      <c r="D129" s="29" t="s">
        <v>140</v>
      </c>
      <c r="E129" s="31" t="s">
        <v>462</v>
      </c>
      <c r="F129" s="29" t="s">
        <v>8</v>
      </c>
      <c r="G129" s="55">
        <v>50</v>
      </c>
      <c r="H129" s="56" t="s">
        <v>253</v>
      </c>
      <c r="I129" s="100">
        <v>50</v>
      </c>
      <c r="J129" s="101">
        <f t="shared" si="1"/>
        <v>1</v>
      </c>
      <c r="K129" s="56" t="s">
        <v>548</v>
      </c>
      <c r="L129" s="46">
        <v>1</v>
      </c>
      <c r="M129" s="45" t="s">
        <v>467</v>
      </c>
    </row>
    <row r="130" spans="1:13" s="14" customFormat="1" ht="49.2" customHeight="1" outlineLevel="1" x14ac:dyDescent="0.25">
      <c r="A130" s="52"/>
      <c r="B130" s="32">
        <v>16</v>
      </c>
      <c r="C130" s="37"/>
      <c r="D130" s="29" t="s">
        <v>141</v>
      </c>
      <c r="E130" s="31" t="s">
        <v>22</v>
      </c>
      <c r="F130" s="29" t="s">
        <v>8</v>
      </c>
      <c r="G130" s="55">
        <v>100</v>
      </c>
      <c r="H130" s="56" t="s">
        <v>253</v>
      </c>
      <c r="I130" s="100">
        <v>0</v>
      </c>
      <c r="J130" s="101">
        <f t="shared" si="1"/>
        <v>0</v>
      </c>
      <c r="K130" s="56" t="s">
        <v>525</v>
      </c>
      <c r="L130" s="76">
        <v>2</v>
      </c>
      <c r="M130" s="74" t="s">
        <v>481</v>
      </c>
    </row>
    <row r="131" spans="1:13" s="14" customFormat="1" ht="39.75" customHeight="1" outlineLevel="1" x14ac:dyDescent="0.25">
      <c r="A131" s="52"/>
      <c r="B131" s="32">
        <v>17</v>
      </c>
      <c r="C131" s="37"/>
      <c r="D131" s="29" t="s">
        <v>318</v>
      </c>
      <c r="E131" s="30" t="s">
        <v>22</v>
      </c>
      <c r="F131" s="29" t="s">
        <v>8</v>
      </c>
      <c r="G131" s="55">
        <v>50</v>
      </c>
      <c r="H131" s="56" t="s">
        <v>253</v>
      </c>
      <c r="I131" s="100">
        <v>11.821</v>
      </c>
      <c r="J131" s="101">
        <f t="shared" si="1"/>
        <v>0.23641999999999999</v>
      </c>
      <c r="K131" s="56" t="s">
        <v>525</v>
      </c>
      <c r="L131" s="38"/>
    </row>
    <row r="132" spans="1:13" s="14" customFormat="1" ht="38.25" customHeight="1" outlineLevel="1" x14ac:dyDescent="0.25">
      <c r="A132" s="52"/>
      <c r="B132" s="32">
        <v>18</v>
      </c>
      <c r="C132" s="37"/>
      <c r="D132" s="29" t="s">
        <v>489</v>
      </c>
      <c r="E132" s="31" t="s">
        <v>486</v>
      </c>
      <c r="F132" s="29" t="s">
        <v>8</v>
      </c>
      <c r="G132" s="55">
        <v>100</v>
      </c>
      <c r="H132" s="56" t="s">
        <v>253</v>
      </c>
      <c r="I132" s="100">
        <v>81.174999999999997</v>
      </c>
      <c r="J132" s="101">
        <f t="shared" si="1"/>
        <v>0.81174999999999997</v>
      </c>
      <c r="K132" s="56" t="s">
        <v>525</v>
      </c>
      <c r="L132" s="81">
        <v>3</v>
      </c>
      <c r="M132" s="78" t="s">
        <v>493</v>
      </c>
    </row>
    <row r="133" spans="1:13" s="14" customFormat="1" ht="36" customHeight="1" outlineLevel="1" x14ac:dyDescent="0.25">
      <c r="A133" s="52"/>
      <c r="B133" s="32">
        <v>19</v>
      </c>
      <c r="C133" s="37"/>
      <c r="D133" s="29" t="s">
        <v>319</v>
      </c>
      <c r="E133" s="31" t="s">
        <v>22</v>
      </c>
      <c r="F133" s="29" t="s">
        <v>8</v>
      </c>
      <c r="G133" s="55">
        <v>50</v>
      </c>
      <c r="H133" s="56" t="s">
        <v>253</v>
      </c>
      <c r="I133" s="100">
        <v>0</v>
      </c>
      <c r="J133" s="101">
        <f t="shared" si="1"/>
        <v>0</v>
      </c>
      <c r="K133" s="56" t="s">
        <v>525</v>
      </c>
      <c r="L133" s="76">
        <v>2</v>
      </c>
      <c r="M133" s="74" t="s">
        <v>481</v>
      </c>
    </row>
    <row r="134" spans="1:13" s="14" customFormat="1" ht="49.2" customHeight="1" outlineLevel="1" x14ac:dyDescent="0.25">
      <c r="A134" s="52"/>
      <c r="B134" s="32">
        <v>20</v>
      </c>
      <c r="C134" s="37"/>
      <c r="D134" s="29" t="s">
        <v>393</v>
      </c>
      <c r="E134" s="30" t="s">
        <v>22</v>
      </c>
      <c r="F134" s="29" t="s">
        <v>8</v>
      </c>
      <c r="G134" s="55">
        <v>100</v>
      </c>
      <c r="H134" s="56" t="s">
        <v>253</v>
      </c>
      <c r="I134" s="100">
        <v>0</v>
      </c>
      <c r="J134" s="101">
        <f t="shared" si="1"/>
        <v>0</v>
      </c>
      <c r="K134" s="56" t="s">
        <v>525</v>
      </c>
      <c r="L134" s="38"/>
    </row>
    <row r="135" spans="1:13" s="14" customFormat="1" ht="38.25" customHeight="1" outlineLevel="1" x14ac:dyDescent="0.25">
      <c r="A135" s="52"/>
      <c r="B135" s="32">
        <v>21</v>
      </c>
      <c r="C135" s="37"/>
      <c r="D135" s="29" t="s">
        <v>320</v>
      </c>
      <c r="E135" s="30" t="s">
        <v>463</v>
      </c>
      <c r="F135" s="29" t="s">
        <v>8</v>
      </c>
      <c r="G135" s="55">
        <v>200</v>
      </c>
      <c r="H135" s="56" t="s">
        <v>253</v>
      </c>
      <c r="I135" s="100">
        <v>0</v>
      </c>
      <c r="J135" s="101">
        <f t="shared" si="1"/>
        <v>0</v>
      </c>
      <c r="K135" s="56" t="s">
        <v>525</v>
      </c>
      <c r="L135" s="46">
        <v>1</v>
      </c>
      <c r="M135" s="45" t="s">
        <v>467</v>
      </c>
    </row>
    <row r="136" spans="1:13" s="14" customFormat="1" ht="40.5" customHeight="1" outlineLevel="1" x14ac:dyDescent="0.25">
      <c r="A136" s="52"/>
      <c r="B136" s="32">
        <v>22</v>
      </c>
      <c r="C136" s="37"/>
      <c r="D136" s="29" t="s">
        <v>321</v>
      </c>
      <c r="E136" s="30" t="s">
        <v>24</v>
      </c>
      <c r="F136" s="29" t="s">
        <v>8</v>
      </c>
      <c r="G136" s="55">
        <v>200</v>
      </c>
      <c r="H136" s="56" t="s">
        <v>253</v>
      </c>
      <c r="I136" s="100">
        <v>0</v>
      </c>
      <c r="J136" s="101">
        <f t="shared" si="1"/>
        <v>0</v>
      </c>
      <c r="K136" s="56" t="s">
        <v>525</v>
      </c>
      <c r="L136" s="38"/>
    </row>
    <row r="137" spans="1:13" s="14" customFormat="1" ht="36" customHeight="1" outlineLevel="1" x14ac:dyDescent="0.25">
      <c r="A137" s="52"/>
      <c r="B137" s="32">
        <v>23</v>
      </c>
      <c r="C137" s="37"/>
      <c r="D137" s="29" t="s">
        <v>322</v>
      </c>
      <c r="E137" s="30" t="s">
        <v>24</v>
      </c>
      <c r="F137" s="29" t="s">
        <v>8</v>
      </c>
      <c r="G137" s="55">
        <v>200</v>
      </c>
      <c r="H137" s="56" t="s">
        <v>253</v>
      </c>
      <c r="I137" s="100">
        <v>0</v>
      </c>
      <c r="J137" s="101">
        <f t="shared" si="1"/>
        <v>0</v>
      </c>
      <c r="K137" s="56" t="s">
        <v>525</v>
      </c>
      <c r="L137" s="38"/>
    </row>
    <row r="138" spans="1:13" s="14" customFormat="1" ht="33.75" customHeight="1" outlineLevel="1" x14ac:dyDescent="0.25">
      <c r="A138" s="52"/>
      <c r="B138" s="32">
        <v>24</v>
      </c>
      <c r="C138" s="37"/>
      <c r="D138" s="29" t="s">
        <v>394</v>
      </c>
      <c r="E138" s="30" t="s">
        <v>24</v>
      </c>
      <c r="F138" s="29" t="s">
        <v>8</v>
      </c>
      <c r="G138" s="55">
        <v>200</v>
      </c>
      <c r="H138" s="56" t="s">
        <v>253</v>
      </c>
      <c r="I138" s="100">
        <v>0</v>
      </c>
      <c r="J138" s="101">
        <f t="shared" ref="J138:J198" si="2">I138/G138</f>
        <v>0</v>
      </c>
      <c r="K138" s="56" t="s">
        <v>525</v>
      </c>
      <c r="L138" s="38"/>
    </row>
    <row r="139" spans="1:13" s="14" customFormat="1" ht="34.950000000000003" customHeight="1" outlineLevel="1" x14ac:dyDescent="0.25">
      <c r="A139" s="52"/>
      <c r="B139" s="34">
        <v>25</v>
      </c>
      <c r="C139" s="37"/>
      <c r="D139" s="29" t="s">
        <v>395</v>
      </c>
      <c r="E139" s="30" t="s">
        <v>24</v>
      </c>
      <c r="F139" s="29" t="s">
        <v>8</v>
      </c>
      <c r="G139" s="55">
        <v>200</v>
      </c>
      <c r="H139" s="56" t="s">
        <v>253</v>
      </c>
      <c r="I139" s="100">
        <v>0</v>
      </c>
      <c r="J139" s="101">
        <f t="shared" si="2"/>
        <v>0</v>
      </c>
      <c r="K139" s="56" t="s">
        <v>525</v>
      </c>
      <c r="L139" s="38"/>
    </row>
    <row r="140" spans="1:13" s="14" customFormat="1" ht="15.6" x14ac:dyDescent="0.25">
      <c r="A140" s="89">
        <v>7</v>
      </c>
      <c r="B140" s="89"/>
      <c r="C140" s="90" t="s">
        <v>25</v>
      </c>
      <c r="D140" s="90"/>
      <c r="E140" s="90" t="s">
        <v>7</v>
      </c>
      <c r="F140" s="90"/>
      <c r="G140" s="91">
        <f>SUM(G141:G164)</f>
        <v>3000</v>
      </c>
      <c r="H140" s="88"/>
      <c r="I140" s="98">
        <f>SUM(I141:I164)</f>
        <v>204.66900000000001</v>
      </c>
      <c r="J140" s="86">
        <f t="shared" si="2"/>
        <v>6.8223000000000006E-2</v>
      </c>
      <c r="K140" s="88"/>
      <c r="L140" s="38"/>
    </row>
    <row r="141" spans="1:13" s="14" customFormat="1" ht="33" customHeight="1" outlineLevel="1" x14ac:dyDescent="0.25">
      <c r="A141" s="52"/>
      <c r="B141" s="32">
        <v>1</v>
      </c>
      <c r="C141" s="33"/>
      <c r="D141" s="29" t="s">
        <v>324</v>
      </c>
      <c r="E141" s="30" t="s">
        <v>22</v>
      </c>
      <c r="F141" s="29" t="s">
        <v>8</v>
      </c>
      <c r="G141" s="60">
        <v>200</v>
      </c>
      <c r="H141" s="56" t="s">
        <v>253</v>
      </c>
      <c r="I141" s="100">
        <v>0</v>
      </c>
      <c r="J141" s="101">
        <f t="shared" si="2"/>
        <v>0</v>
      </c>
      <c r="K141" s="56" t="s">
        <v>525</v>
      </c>
      <c r="L141" s="38"/>
    </row>
    <row r="142" spans="1:13" s="14" customFormat="1" ht="33.75" customHeight="1" outlineLevel="1" x14ac:dyDescent="0.25">
      <c r="A142" s="52"/>
      <c r="B142" s="32">
        <v>2</v>
      </c>
      <c r="C142" s="33"/>
      <c r="D142" s="29" t="s">
        <v>325</v>
      </c>
      <c r="E142" s="30" t="s">
        <v>22</v>
      </c>
      <c r="F142" s="29" t="s">
        <v>8</v>
      </c>
      <c r="G142" s="60">
        <v>200</v>
      </c>
      <c r="H142" s="56" t="s">
        <v>253</v>
      </c>
      <c r="I142" s="100">
        <v>0</v>
      </c>
      <c r="J142" s="101">
        <f t="shared" si="2"/>
        <v>0</v>
      </c>
      <c r="K142" s="56" t="s">
        <v>525</v>
      </c>
      <c r="L142" s="38"/>
    </row>
    <row r="143" spans="1:13" s="14" customFormat="1" ht="39" customHeight="1" outlineLevel="1" x14ac:dyDescent="0.25">
      <c r="A143" s="52"/>
      <c r="B143" s="32">
        <v>3</v>
      </c>
      <c r="C143" s="33"/>
      <c r="D143" s="31" t="s">
        <v>326</v>
      </c>
      <c r="E143" s="31" t="s">
        <v>22</v>
      </c>
      <c r="F143" s="31" t="s">
        <v>8</v>
      </c>
      <c r="G143" s="67">
        <v>300</v>
      </c>
      <c r="H143" s="56" t="s">
        <v>253</v>
      </c>
      <c r="I143" s="100">
        <v>0</v>
      </c>
      <c r="J143" s="101">
        <f t="shared" si="2"/>
        <v>0</v>
      </c>
      <c r="K143" s="56" t="s">
        <v>525</v>
      </c>
      <c r="L143" s="38"/>
    </row>
    <row r="144" spans="1:13" s="14" customFormat="1" ht="49.2" customHeight="1" outlineLevel="1" x14ac:dyDescent="0.25">
      <c r="A144" s="61"/>
      <c r="B144" s="36">
        <v>4</v>
      </c>
      <c r="C144" s="37"/>
      <c r="D144" s="30" t="s">
        <v>327</v>
      </c>
      <c r="E144" s="30" t="s">
        <v>22</v>
      </c>
      <c r="F144" s="31" t="s">
        <v>8</v>
      </c>
      <c r="G144" s="62">
        <v>100</v>
      </c>
      <c r="H144" s="56" t="s">
        <v>253</v>
      </c>
      <c r="I144" s="100">
        <v>0</v>
      </c>
      <c r="J144" s="101">
        <f t="shared" si="2"/>
        <v>0</v>
      </c>
      <c r="K144" s="56" t="s">
        <v>525</v>
      </c>
      <c r="L144" s="38"/>
    </row>
    <row r="145" spans="1:13" s="14" customFormat="1" ht="49.2" customHeight="1" outlineLevel="1" x14ac:dyDescent="0.25">
      <c r="A145" s="52"/>
      <c r="B145" s="32">
        <v>5</v>
      </c>
      <c r="C145" s="33"/>
      <c r="D145" s="29" t="s">
        <v>70</v>
      </c>
      <c r="E145" s="30" t="s">
        <v>22</v>
      </c>
      <c r="F145" s="29" t="s">
        <v>8</v>
      </c>
      <c r="G145" s="55">
        <v>100</v>
      </c>
      <c r="H145" s="56" t="s">
        <v>253</v>
      </c>
      <c r="I145" s="100">
        <v>98.072999999999993</v>
      </c>
      <c r="J145" s="101">
        <f t="shared" si="2"/>
        <v>0.98072999999999988</v>
      </c>
      <c r="K145" s="56" t="s">
        <v>500</v>
      </c>
      <c r="L145" s="38"/>
    </row>
    <row r="146" spans="1:13" s="14" customFormat="1" ht="34.950000000000003" customHeight="1" outlineLevel="1" x14ac:dyDescent="0.25">
      <c r="A146" s="52"/>
      <c r="B146" s="32">
        <v>6</v>
      </c>
      <c r="C146" s="33"/>
      <c r="D146" s="29" t="s">
        <v>71</v>
      </c>
      <c r="E146" s="30" t="s">
        <v>22</v>
      </c>
      <c r="F146" s="29" t="s">
        <v>8</v>
      </c>
      <c r="G146" s="55">
        <v>100</v>
      </c>
      <c r="H146" s="56" t="s">
        <v>253</v>
      </c>
      <c r="I146" s="100">
        <v>0</v>
      </c>
      <c r="J146" s="101">
        <f t="shared" si="2"/>
        <v>0</v>
      </c>
      <c r="K146" s="56" t="s">
        <v>525</v>
      </c>
      <c r="L146" s="38"/>
    </row>
    <row r="147" spans="1:13" s="14" customFormat="1" ht="36" customHeight="1" outlineLevel="1" x14ac:dyDescent="0.25">
      <c r="A147" s="52"/>
      <c r="B147" s="32">
        <v>7</v>
      </c>
      <c r="C147" s="33"/>
      <c r="D147" s="29" t="s">
        <v>72</v>
      </c>
      <c r="E147" s="30" t="s">
        <v>22</v>
      </c>
      <c r="F147" s="29" t="s">
        <v>8</v>
      </c>
      <c r="G147" s="55">
        <v>100</v>
      </c>
      <c r="H147" s="56" t="s">
        <v>253</v>
      </c>
      <c r="I147" s="100">
        <v>29.998999999999999</v>
      </c>
      <c r="J147" s="101">
        <f t="shared" si="2"/>
        <v>0.29998999999999998</v>
      </c>
      <c r="K147" s="56" t="s">
        <v>525</v>
      </c>
      <c r="L147" s="38"/>
    </row>
    <row r="148" spans="1:13" s="14" customFormat="1" ht="49.2" customHeight="1" outlineLevel="1" x14ac:dyDescent="0.25">
      <c r="A148" s="52"/>
      <c r="B148" s="32">
        <v>8</v>
      </c>
      <c r="C148" s="33"/>
      <c r="D148" s="29" t="s">
        <v>73</v>
      </c>
      <c r="E148" s="30" t="s">
        <v>22</v>
      </c>
      <c r="F148" s="29" t="s">
        <v>8</v>
      </c>
      <c r="G148" s="55">
        <v>50</v>
      </c>
      <c r="H148" s="56" t="s">
        <v>253</v>
      </c>
      <c r="I148" s="100">
        <v>6.5970000000000004</v>
      </c>
      <c r="J148" s="101">
        <f t="shared" si="2"/>
        <v>0.13194</v>
      </c>
      <c r="K148" s="56" t="s">
        <v>525</v>
      </c>
      <c r="L148" s="38"/>
    </row>
    <row r="149" spans="1:13" s="14" customFormat="1" ht="36" customHeight="1" outlineLevel="1" x14ac:dyDescent="0.25">
      <c r="A149" s="52"/>
      <c r="B149" s="32">
        <v>9</v>
      </c>
      <c r="C149" s="33"/>
      <c r="D149" s="29" t="s">
        <v>74</v>
      </c>
      <c r="E149" s="30" t="s">
        <v>22</v>
      </c>
      <c r="F149" s="29" t="s">
        <v>8</v>
      </c>
      <c r="G149" s="55">
        <v>100</v>
      </c>
      <c r="H149" s="56" t="s">
        <v>253</v>
      </c>
      <c r="I149" s="100">
        <v>0</v>
      </c>
      <c r="J149" s="101">
        <f t="shared" si="2"/>
        <v>0</v>
      </c>
      <c r="K149" s="56" t="s">
        <v>525</v>
      </c>
      <c r="L149" s="38"/>
    </row>
    <row r="150" spans="1:13" s="14" customFormat="1" ht="51" customHeight="1" outlineLevel="1" x14ac:dyDescent="0.25">
      <c r="A150" s="52"/>
      <c r="B150" s="32">
        <v>10</v>
      </c>
      <c r="C150" s="33"/>
      <c r="D150" s="29" t="s">
        <v>75</v>
      </c>
      <c r="E150" s="30" t="s">
        <v>22</v>
      </c>
      <c r="F150" s="29" t="s">
        <v>8</v>
      </c>
      <c r="G150" s="55">
        <f>200-80</f>
        <v>120</v>
      </c>
      <c r="H150" s="56" t="s">
        <v>253</v>
      </c>
      <c r="I150" s="100">
        <v>0</v>
      </c>
      <c r="J150" s="101">
        <f t="shared" si="2"/>
        <v>0</v>
      </c>
      <c r="K150" s="56" t="s">
        <v>525</v>
      </c>
      <c r="L150" s="76">
        <v>2</v>
      </c>
      <c r="M150" s="74" t="s">
        <v>481</v>
      </c>
    </row>
    <row r="151" spans="1:13" s="14" customFormat="1" ht="49.2" customHeight="1" outlineLevel="1" x14ac:dyDescent="0.25">
      <c r="A151" s="52"/>
      <c r="B151" s="32">
        <v>11</v>
      </c>
      <c r="C151" s="33"/>
      <c r="D151" s="29" t="s">
        <v>125</v>
      </c>
      <c r="E151" s="30" t="s">
        <v>22</v>
      </c>
      <c r="F151" s="29" t="s">
        <v>8</v>
      </c>
      <c r="G151" s="55">
        <v>100</v>
      </c>
      <c r="H151" s="56" t="s">
        <v>253</v>
      </c>
      <c r="I151" s="100">
        <v>0</v>
      </c>
      <c r="J151" s="101">
        <f t="shared" si="2"/>
        <v>0</v>
      </c>
      <c r="K151" s="56" t="s">
        <v>525</v>
      </c>
      <c r="L151" s="38"/>
    </row>
    <row r="152" spans="1:13" s="14" customFormat="1" ht="49.2" customHeight="1" outlineLevel="1" x14ac:dyDescent="0.25">
      <c r="A152" s="52"/>
      <c r="B152" s="32">
        <v>12</v>
      </c>
      <c r="C152" s="33"/>
      <c r="D152" s="29" t="s">
        <v>76</v>
      </c>
      <c r="E152" s="30" t="s">
        <v>22</v>
      </c>
      <c r="F152" s="29" t="s">
        <v>8</v>
      </c>
      <c r="G152" s="55">
        <v>150</v>
      </c>
      <c r="H152" s="56" t="s">
        <v>253</v>
      </c>
      <c r="I152" s="100">
        <v>0</v>
      </c>
      <c r="J152" s="101">
        <f t="shared" si="2"/>
        <v>0</v>
      </c>
      <c r="K152" s="56" t="s">
        <v>525</v>
      </c>
      <c r="L152" s="38"/>
    </row>
    <row r="153" spans="1:13" s="14" customFormat="1" ht="30.9" customHeight="1" outlineLevel="1" x14ac:dyDescent="0.25">
      <c r="A153" s="52"/>
      <c r="B153" s="32">
        <v>13</v>
      </c>
      <c r="C153" s="33"/>
      <c r="D153" s="29" t="s">
        <v>77</v>
      </c>
      <c r="E153" s="30" t="s">
        <v>22</v>
      </c>
      <c r="F153" s="29" t="s">
        <v>8</v>
      </c>
      <c r="G153" s="55">
        <v>100</v>
      </c>
      <c r="H153" s="56" t="s">
        <v>253</v>
      </c>
      <c r="I153" s="100">
        <v>20</v>
      </c>
      <c r="J153" s="101">
        <f t="shared" si="2"/>
        <v>0.2</v>
      </c>
      <c r="K153" s="56" t="s">
        <v>525</v>
      </c>
      <c r="L153" s="38"/>
    </row>
    <row r="154" spans="1:13" s="14" customFormat="1" ht="49.2" customHeight="1" outlineLevel="1" x14ac:dyDescent="0.25">
      <c r="A154" s="52"/>
      <c r="B154" s="32">
        <v>14</v>
      </c>
      <c r="C154" s="33"/>
      <c r="D154" s="29" t="s">
        <v>78</v>
      </c>
      <c r="E154" s="30" t="s">
        <v>22</v>
      </c>
      <c r="F154" s="29" t="s">
        <v>8</v>
      </c>
      <c r="G154" s="55">
        <v>50</v>
      </c>
      <c r="H154" s="56" t="s">
        <v>253</v>
      </c>
      <c r="I154" s="100">
        <v>50</v>
      </c>
      <c r="J154" s="101">
        <f t="shared" si="2"/>
        <v>1</v>
      </c>
      <c r="K154" s="56" t="s">
        <v>500</v>
      </c>
      <c r="L154" s="38"/>
    </row>
    <row r="155" spans="1:13" s="14" customFormat="1" ht="49.2" customHeight="1" outlineLevel="1" x14ac:dyDescent="0.25">
      <c r="A155" s="52"/>
      <c r="B155" s="32">
        <v>15</v>
      </c>
      <c r="C155" s="33"/>
      <c r="D155" s="29" t="s">
        <v>79</v>
      </c>
      <c r="E155" s="30" t="s">
        <v>22</v>
      </c>
      <c r="F155" s="29" t="s">
        <v>8</v>
      </c>
      <c r="G155" s="55">
        <v>100</v>
      </c>
      <c r="H155" s="56" t="s">
        <v>253</v>
      </c>
      <c r="I155" s="100">
        <v>0</v>
      </c>
      <c r="J155" s="101">
        <f t="shared" si="2"/>
        <v>0</v>
      </c>
      <c r="K155" s="56" t="s">
        <v>525</v>
      </c>
      <c r="L155" s="38"/>
    </row>
    <row r="156" spans="1:13" s="14" customFormat="1" ht="33" customHeight="1" outlineLevel="1" x14ac:dyDescent="0.25">
      <c r="A156" s="52"/>
      <c r="B156" s="32">
        <v>16</v>
      </c>
      <c r="C156" s="33"/>
      <c r="D156" s="29" t="s">
        <v>80</v>
      </c>
      <c r="E156" s="30" t="s">
        <v>22</v>
      </c>
      <c r="F156" s="29" t="s">
        <v>8</v>
      </c>
      <c r="G156" s="55">
        <v>50</v>
      </c>
      <c r="H156" s="56" t="s">
        <v>253</v>
      </c>
      <c r="I156" s="100">
        <v>0</v>
      </c>
      <c r="J156" s="101">
        <f t="shared" si="2"/>
        <v>0</v>
      </c>
      <c r="K156" s="56" t="s">
        <v>525</v>
      </c>
      <c r="L156" s="38"/>
    </row>
    <row r="157" spans="1:13" s="14" customFormat="1" ht="49.2" customHeight="1" outlineLevel="1" x14ac:dyDescent="0.25">
      <c r="A157" s="52"/>
      <c r="B157" s="32">
        <v>17</v>
      </c>
      <c r="C157" s="33"/>
      <c r="D157" s="29" t="s">
        <v>143</v>
      </c>
      <c r="E157" s="30" t="s">
        <v>31</v>
      </c>
      <c r="F157" s="29" t="s">
        <v>9</v>
      </c>
      <c r="G157" s="55">
        <f>200</f>
        <v>200</v>
      </c>
      <c r="H157" s="56" t="s">
        <v>256</v>
      </c>
      <c r="I157" s="100">
        <v>0</v>
      </c>
      <c r="J157" s="101">
        <f t="shared" si="2"/>
        <v>0</v>
      </c>
      <c r="K157" s="56" t="s">
        <v>503</v>
      </c>
      <c r="L157" s="76"/>
    </row>
    <row r="158" spans="1:13" s="14" customFormat="1" ht="49.2" customHeight="1" outlineLevel="1" x14ac:dyDescent="0.25">
      <c r="A158" s="52"/>
      <c r="B158" s="32">
        <v>18</v>
      </c>
      <c r="C158" s="33"/>
      <c r="D158" s="29" t="s">
        <v>402</v>
      </c>
      <c r="E158" s="30" t="s">
        <v>31</v>
      </c>
      <c r="F158" s="29" t="s">
        <v>9</v>
      </c>
      <c r="G158" s="55">
        <v>100</v>
      </c>
      <c r="H158" s="56" t="s">
        <v>256</v>
      </c>
      <c r="I158" s="100">
        <v>0</v>
      </c>
      <c r="J158" s="101">
        <f t="shared" si="2"/>
        <v>0</v>
      </c>
      <c r="K158" s="56" t="s">
        <v>503</v>
      </c>
      <c r="L158" s="38"/>
    </row>
    <row r="159" spans="1:13" s="14" customFormat="1" ht="49.2" customHeight="1" outlineLevel="1" x14ac:dyDescent="0.25">
      <c r="A159" s="52"/>
      <c r="B159" s="32">
        <v>20</v>
      </c>
      <c r="C159" s="33"/>
      <c r="D159" s="29" t="s">
        <v>144</v>
      </c>
      <c r="E159" s="30" t="s">
        <v>31</v>
      </c>
      <c r="F159" s="29" t="s">
        <v>9</v>
      </c>
      <c r="G159" s="55">
        <v>100</v>
      </c>
      <c r="H159" s="56" t="s">
        <v>256</v>
      </c>
      <c r="I159" s="100">
        <v>0</v>
      </c>
      <c r="J159" s="101">
        <f t="shared" si="2"/>
        <v>0</v>
      </c>
      <c r="K159" s="56" t="s">
        <v>503</v>
      </c>
      <c r="L159" s="38"/>
    </row>
    <row r="160" spans="1:13" s="14" customFormat="1" ht="49.5" customHeight="1" outlineLevel="1" x14ac:dyDescent="0.25">
      <c r="A160" s="52"/>
      <c r="B160" s="32">
        <v>23</v>
      </c>
      <c r="C160" s="29"/>
      <c r="D160" s="29" t="s">
        <v>470</v>
      </c>
      <c r="E160" s="30" t="s">
        <v>31</v>
      </c>
      <c r="F160" s="29" t="s">
        <v>9</v>
      </c>
      <c r="G160" s="55">
        <v>200</v>
      </c>
      <c r="H160" s="56" t="s">
        <v>256</v>
      </c>
      <c r="I160" s="100">
        <v>0</v>
      </c>
      <c r="J160" s="101">
        <f t="shared" si="2"/>
        <v>0</v>
      </c>
      <c r="K160" s="56" t="s">
        <v>508</v>
      </c>
      <c r="L160" s="76">
        <v>2</v>
      </c>
      <c r="M160" s="74" t="s">
        <v>482</v>
      </c>
    </row>
    <row r="161" spans="1:13" s="14" customFormat="1" ht="49.5" customHeight="1" outlineLevel="1" x14ac:dyDescent="0.25">
      <c r="A161" s="52"/>
      <c r="B161" s="32">
        <v>24</v>
      </c>
      <c r="C161" s="29"/>
      <c r="D161" s="29" t="s">
        <v>471</v>
      </c>
      <c r="E161" s="30" t="s">
        <v>31</v>
      </c>
      <c r="F161" s="29" t="s">
        <v>9</v>
      </c>
      <c r="G161" s="55">
        <v>100</v>
      </c>
      <c r="H161" s="56" t="s">
        <v>256</v>
      </c>
      <c r="I161" s="100">
        <v>0</v>
      </c>
      <c r="J161" s="101">
        <f t="shared" si="2"/>
        <v>0</v>
      </c>
      <c r="K161" s="56" t="s">
        <v>508</v>
      </c>
      <c r="L161" s="76">
        <v>2</v>
      </c>
      <c r="M161" s="74" t="s">
        <v>482</v>
      </c>
    </row>
    <row r="162" spans="1:13" s="14" customFormat="1" ht="49.5" customHeight="1" outlineLevel="1" x14ac:dyDescent="0.25">
      <c r="A162" s="52"/>
      <c r="B162" s="32">
        <v>25</v>
      </c>
      <c r="C162" s="29"/>
      <c r="D162" s="29" t="s">
        <v>472</v>
      </c>
      <c r="E162" s="31" t="s">
        <v>296</v>
      </c>
      <c r="F162" s="29" t="s">
        <v>464</v>
      </c>
      <c r="G162" s="55">
        <v>150</v>
      </c>
      <c r="H162" s="56" t="s">
        <v>256</v>
      </c>
      <c r="I162" s="100">
        <v>0</v>
      </c>
      <c r="J162" s="101">
        <f t="shared" si="2"/>
        <v>0</v>
      </c>
      <c r="K162" s="56" t="s">
        <v>534</v>
      </c>
      <c r="L162" s="76">
        <v>2</v>
      </c>
      <c r="M162" s="74" t="s">
        <v>482</v>
      </c>
    </row>
    <row r="163" spans="1:13" s="14" customFormat="1" ht="49.5" customHeight="1" outlineLevel="1" x14ac:dyDescent="0.25">
      <c r="A163" s="52"/>
      <c r="B163" s="32">
        <v>26</v>
      </c>
      <c r="C163" s="29"/>
      <c r="D163" s="29" t="s">
        <v>474</v>
      </c>
      <c r="E163" s="31" t="s">
        <v>296</v>
      </c>
      <c r="F163" s="29" t="s">
        <v>464</v>
      </c>
      <c r="G163" s="55">
        <v>150</v>
      </c>
      <c r="H163" s="56" t="s">
        <v>256</v>
      </c>
      <c r="I163" s="100">
        <v>0</v>
      </c>
      <c r="J163" s="101">
        <f t="shared" si="2"/>
        <v>0</v>
      </c>
      <c r="K163" s="56" t="s">
        <v>534</v>
      </c>
      <c r="L163" s="76">
        <v>2</v>
      </c>
      <c r="M163" s="74" t="s">
        <v>482</v>
      </c>
    </row>
    <row r="164" spans="1:13" s="14" customFormat="1" ht="49.5" customHeight="1" outlineLevel="1" x14ac:dyDescent="0.25">
      <c r="A164" s="52"/>
      <c r="B164" s="32">
        <v>27</v>
      </c>
      <c r="C164" s="29"/>
      <c r="D164" s="29" t="s">
        <v>473</v>
      </c>
      <c r="E164" s="30" t="s">
        <v>34</v>
      </c>
      <c r="F164" s="29" t="s">
        <v>8</v>
      </c>
      <c r="G164" s="55">
        <v>80</v>
      </c>
      <c r="H164" s="56" t="s">
        <v>253</v>
      </c>
      <c r="I164" s="100">
        <v>0</v>
      </c>
      <c r="J164" s="101">
        <f t="shared" si="2"/>
        <v>0</v>
      </c>
      <c r="K164" s="56" t="s">
        <v>525</v>
      </c>
      <c r="L164" s="76">
        <v>2</v>
      </c>
      <c r="M164" s="74" t="s">
        <v>482</v>
      </c>
    </row>
    <row r="165" spans="1:13" s="14" customFormat="1" ht="15" customHeight="1" x14ac:dyDescent="0.25">
      <c r="A165" s="89">
        <v>8</v>
      </c>
      <c r="B165" s="89"/>
      <c r="C165" s="90" t="s">
        <v>263</v>
      </c>
      <c r="D165" s="90"/>
      <c r="E165" s="90" t="s">
        <v>7</v>
      </c>
      <c r="F165" s="90"/>
      <c r="G165" s="91">
        <f>SUM(G166:G191)</f>
        <v>3000</v>
      </c>
      <c r="H165" s="88"/>
      <c r="I165" s="98">
        <f>SUM(I166:I191)</f>
        <v>388.39300000000003</v>
      </c>
      <c r="J165" s="86">
        <f t="shared" si="2"/>
        <v>0.12946433333333335</v>
      </c>
      <c r="K165" s="88"/>
      <c r="L165" s="38"/>
    </row>
    <row r="166" spans="1:13" s="14" customFormat="1" ht="34.5" customHeight="1" outlineLevel="1" x14ac:dyDescent="0.25">
      <c r="A166" s="52"/>
      <c r="B166" s="32">
        <v>1</v>
      </c>
      <c r="C166" s="68"/>
      <c r="D166" s="29" t="s">
        <v>328</v>
      </c>
      <c r="E166" s="30" t="s">
        <v>24</v>
      </c>
      <c r="F166" s="29" t="s">
        <v>8</v>
      </c>
      <c r="G166" s="55">
        <v>150</v>
      </c>
      <c r="H166" s="56" t="s">
        <v>253</v>
      </c>
      <c r="I166" s="100">
        <v>0</v>
      </c>
      <c r="J166" s="101">
        <f t="shared" si="2"/>
        <v>0</v>
      </c>
      <c r="K166" s="56" t="s">
        <v>525</v>
      </c>
      <c r="L166" s="38"/>
    </row>
    <row r="167" spans="1:13" s="14" customFormat="1" ht="38.25" customHeight="1" outlineLevel="1" x14ac:dyDescent="0.25">
      <c r="A167" s="52"/>
      <c r="B167" s="32">
        <v>2</v>
      </c>
      <c r="C167" s="68"/>
      <c r="D167" s="29" t="s">
        <v>329</v>
      </c>
      <c r="E167" s="30" t="s">
        <v>24</v>
      </c>
      <c r="F167" s="29" t="s">
        <v>8</v>
      </c>
      <c r="G167" s="55">
        <v>150</v>
      </c>
      <c r="H167" s="56" t="s">
        <v>253</v>
      </c>
      <c r="I167" s="100">
        <v>0</v>
      </c>
      <c r="J167" s="101">
        <f t="shared" si="2"/>
        <v>0</v>
      </c>
      <c r="K167" s="56" t="s">
        <v>525</v>
      </c>
      <c r="L167" s="38"/>
    </row>
    <row r="168" spans="1:13" s="14" customFormat="1" ht="32.25" customHeight="1" outlineLevel="1" x14ac:dyDescent="0.25">
      <c r="A168" s="52"/>
      <c r="B168" s="32">
        <v>3</v>
      </c>
      <c r="C168" s="68"/>
      <c r="D168" s="29" t="s">
        <v>409</v>
      </c>
      <c r="E168" s="30" t="s">
        <v>24</v>
      </c>
      <c r="F168" s="29" t="s">
        <v>8</v>
      </c>
      <c r="G168" s="55">
        <v>150</v>
      </c>
      <c r="H168" s="56" t="s">
        <v>253</v>
      </c>
      <c r="I168" s="100">
        <v>98.858000000000004</v>
      </c>
      <c r="J168" s="101">
        <f t="shared" si="2"/>
        <v>0.65905333333333338</v>
      </c>
      <c r="K168" s="56" t="s">
        <v>525</v>
      </c>
      <c r="L168" s="38"/>
    </row>
    <row r="169" spans="1:13" s="14" customFormat="1" ht="33.75" customHeight="1" outlineLevel="1" x14ac:dyDescent="0.25">
      <c r="A169" s="52"/>
      <c r="B169" s="32">
        <v>4</v>
      </c>
      <c r="C169" s="68"/>
      <c r="D169" s="29" t="s">
        <v>409</v>
      </c>
      <c r="E169" s="30" t="s">
        <v>330</v>
      </c>
      <c r="F169" s="29" t="s">
        <v>8</v>
      </c>
      <c r="G169" s="55">
        <v>100</v>
      </c>
      <c r="H169" s="56" t="s">
        <v>253</v>
      </c>
      <c r="I169" s="100">
        <v>0</v>
      </c>
      <c r="J169" s="101">
        <f t="shared" si="2"/>
        <v>0</v>
      </c>
      <c r="K169" s="56" t="s">
        <v>525</v>
      </c>
      <c r="L169" s="38"/>
    </row>
    <row r="170" spans="1:13" s="14" customFormat="1" ht="33" customHeight="1" outlineLevel="1" x14ac:dyDescent="0.25">
      <c r="A170" s="52"/>
      <c r="B170" s="32">
        <v>5</v>
      </c>
      <c r="C170" s="68"/>
      <c r="D170" s="29" t="s">
        <v>331</v>
      </c>
      <c r="E170" s="30" t="s">
        <v>22</v>
      </c>
      <c r="F170" s="29" t="s">
        <v>8</v>
      </c>
      <c r="G170" s="55">
        <v>150</v>
      </c>
      <c r="H170" s="56" t="s">
        <v>253</v>
      </c>
      <c r="I170" s="100">
        <v>0</v>
      </c>
      <c r="J170" s="101">
        <f t="shared" si="2"/>
        <v>0</v>
      </c>
      <c r="K170" s="56" t="s">
        <v>525</v>
      </c>
      <c r="L170" s="38"/>
    </row>
    <row r="171" spans="1:13" s="14" customFormat="1" ht="36" customHeight="1" outlineLevel="1" x14ac:dyDescent="0.25">
      <c r="A171" s="52"/>
      <c r="B171" s="32">
        <v>6</v>
      </c>
      <c r="C171" s="68"/>
      <c r="D171" s="29" t="s">
        <v>122</v>
      </c>
      <c r="E171" s="30" t="s">
        <v>24</v>
      </c>
      <c r="F171" s="29" t="s">
        <v>8</v>
      </c>
      <c r="G171" s="55">
        <v>80</v>
      </c>
      <c r="H171" s="56" t="s">
        <v>253</v>
      </c>
      <c r="I171" s="100">
        <v>0</v>
      </c>
      <c r="J171" s="101">
        <f t="shared" si="2"/>
        <v>0</v>
      </c>
      <c r="K171" s="56" t="s">
        <v>525</v>
      </c>
      <c r="L171" s="38"/>
    </row>
    <row r="172" spans="1:13" s="14" customFormat="1" ht="30.9" customHeight="1" outlineLevel="1" x14ac:dyDescent="0.25">
      <c r="A172" s="52"/>
      <c r="B172" s="32">
        <v>7</v>
      </c>
      <c r="C172" s="68"/>
      <c r="D172" s="29" t="s">
        <v>81</v>
      </c>
      <c r="E172" s="30" t="s">
        <v>24</v>
      </c>
      <c r="F172" s="29" t="s">
        <v>8</v>
      </c>
      <c r="G172" s="55">
        <v>80</v>
      </c>
      <c r="H172" s="56" t="s">
        <v>253</v>
      </c>
      <c r="I172" s="100">
        <v>80</v>
      </c>
      <c r="J172" s="101">
        <f t="shared" si="2"/>
        <v>1</v>
      </c>
      <c r="K172" s="56" t="s">
        <v>500</v>
      </c>
      <c r="L172" s="38"/>
    </row>
    <row r="173" spans="1:13" s="14" customFormat="1" ht="33" customHeight="1" outlineLevel="1" x14ac:dyDescent="0.25">
      <c r="A173" s="52"/>
      <c r="B173" s="32">
        <v>8</v>
      </c>
      <c r="C173" s="68"/>
      <c r="D173" s="29" t="s">
        <v>82</v>
      </c>
      <c r="E173" s="30" t="s">
        <v>23</v>
      </c>
      <c r="F173" s="29" t="s">
        <v>8</v>
      </c>
      <c r="G173" s="55">
        <v>80</v>
      </c>
      <c r="H173" s="56" t="s">
        <v>253</v>
      </c>
      <c r="I173" s="100">
        <v>57.24</v>
      </c>
      <c r="J173" s="101">
        <f t="shared" si="2"/>
        <v>0.71550000000000002</v>
      </c>
      <c r="K173" s="56" t="s">
        <v>525</v>
      </c>
      <c r="L173" s="38"/>
    </row>
    <row r="174" spans="1:13" s="14" customFormat="1" ht="49.2" customHeight="1" outlineLevel="1" x14ac:dyDescent="0.25">
      <c r="A174" s="52"/>
      <c r="B174" s="32">
        <v>9</v>
      </c>
      <c r="C174" s="68"/>
      <c r="D174" s="29" t="s">
        <v>83</v>
      </c>
      <c r="E174" s="30" t="s">
        <v>24</v>
      </c>
      <c r="F174" s="29" t="s">
        <v>8</v>
      </c>
      <c r="G174" s="55">
        <v>80</v>
      </c>
      <c r="H174" s="56" t="s">
        <v>253</v>
      </c>
      <c r="I174" s="100">
        <v>0</v>
      </c>
      <c r="J174" s="101">
        <f t="shared" si="2"/>
        <v>0</v>
      </c>
      <c r="K174" s="56" t="s">
        <v>525</v>
      </c>
      <c r="L174" s="38"/>
    </row>
    <row r="175" spans="1:13" s="14" customFormat="1" ht="36" customHeight="1" outlineLevel="1" x14ac:dyDescent="0.25">
      <c r="A175" s="52"/>
      <c r="B175" s="32">
        <v>10</v>
      </c>
      <c r="C175" s="68"/>
      <c r="D175" s="29" t="s">
        <v>84</v>
      </c>
      <c r="E175" s="30" t="s">
        <v>24</v>
      </c>
      <c r="F175" s="29" t="s">
        <v>8</v>
      </c>
      <c r="G175" s="55">
        <v>80</v>
      </c>
      <c r="H175" s="56" t="s">
        <v>253</v>
      </c>
      <c r="I175" s="100">
        <v>0</v>
      </c>
      <c r="J175" s="101">
        <f t="shared" si="2"/>
        <v>0</v>
      </c>
      <c r="K175" s="56" t="s">
        <v>525</v>
      </c>
      <c r="L175" s="38"/>
    </row>
    <row r="176" spans="1:13" s="14" customFormat="1" ht="33" customHeight="1" outlineLevel="1" x14ac:dyDescent="0.25">
      <c r="A176" s="52"/>
      <c r="B176" s="32">
        <v>11</v>
      </c>
      <c r="C176" s="68"/>
      <c r="D176" s="29" t="s">
        <v>85</v>
      </c>
      <c r="E176" s="30" t="s">
        <v>24</v>
      </c>
      <c r="F176" s="29" t="s">
        <v>8</v>
      </c>
      <c r="G176" s="55">
        <v>80</v>
      </c>
      <c r="H176" s="56" t="s">
        <v>253</v>
      </c>
      <c r="I176" s="100">
        <v>0</v>
      </c>
      <c r="J176" s="101">
        <f t="shared" si="2"/>
        <v>0</v>
      </c>
      <c r="K176" s="56" t="s">
        <v>525</v>
      </c>
      <c r="L176" s="38"/>
    </row>
    <row r="177" spans="1:13" s="14" customFormat="1" ht="33" customHeight="1" outlineLevel="1" x14ac:dyDescent="0.25">
      <c r="A177" s="52"/>
      <c r="B177" s="32">
        <v>12</v>
      </c>
      <c r="C177" s="68"/>
      <c r="D177" s="29" t="s">
        <v>86</v>
      </c>
      <c r="E177" s="30" t="s">
        <v>24</v>
      </c>
      <c r="F177" s="29" t="s">
        <v>8</v>
      </c>
      <c r="G177" s="55">
        <v>80</v>
      </c>
      <c r="H177" s="56" t="s">
        <v>253</v>
      </c>
      <c r="I177" s="100">
        <v>0</v>
      </c>
      <c r="J177" s="101">
        <f t="shared" si="2"/>
        <v>0</v>
      </c>
      <c r="K177" s="56" t="s">
        <v>532</v>
      </c>
      <c r="L177" s="38"/>
    </row>
    <row r="178" spans="1:13" s="14" customFormat="1" ht="36" customHeight="1" outlineLevel="1" x14ac:dyDescent="0.25">
      <c r="A178" s="52"/>
      <c r="B178" s="32">
        <v>13</v>
      </c>
      <c r="C178" s="68"/>
      <c r="D178" s="29" t="s">
        <v>87</v>
      </c>
      <c r="E178" s="30" t="s">
        <v>24</v>
      </c>
      <c r="F178" s="29" t="s">
        <v>8</v>
      </c>
      <c r="G178" s="55">
        <v>80</v>
      </c>
      <c r="H178" s="56" t="s">
        <v>253</v>
      </c>
      <c r="I178" s="100">
        <v>0</v>
      </c>
      <c r="J178" s="101">
        <f t="shared" si="2"/>
        <v>0</v>
      </c>
      <c r="K178" s="56" t="s">
        <v>532</v>
      </c>
      <c r="L178" s="38"/>
    </row>
    <row r="179" spans="1:13" s="14" customFormat="1" ht="33" customHeight="1" outlineLevel="1" x14ac:dyDescent="0.25">
      <c r="A179" s="52"/>
      <c r="B179" s="32">
        <v>14</v>
      </c>
      <c r="C179" s="68"/>
      <c r="D179" s="30" t="s">
        <v>258</v>
      </c>
      <c r="E179" s="30" t="s">
        <v>24</v>
      </c>
      <c r="F179" s="58" t="s">
        <v>11</v>
      </c>
      <c r="G179" s="55">
        <v>100</v>
      </c>
      <c r="H179" s="63" t="s">
        <v>253</v>
      </c>
      <c r="I179" s="103">
        <v>0</v>
      </c>
      <c r="J179" s="101">
        <f t="shared" si="2"/>
        <v>0</v>
      </c>
      <c r="K179" s="56" t="s">
        <v>532</v>
      </c>
      <c r="L179" s="38"/>
    </row>
    <row r="180" spans="1:13" s="14" customFormat="1" ht="48" customHeight="1" outlineLevel="1" x14ac:dyDescent="0.25">
      <c r="A180" s="52"/>
      <c r="B180" s="32">
        <v>15</v>
      </c>
      <c r="C180" s="37"/>
      <c r="D180" s="29" t="s">
        <v>484</v>
      </c>
      <c r="E180" s="30" t="s">
        <v>33</v>
      </c>
      <c r="F180" s="114" t="s">
        <v>11</v>
      </c>
      <c r="G180" s="55">
        <v>70</v>
      </c>
      <c r="H180" s="63" t="s">
        <v>254</v>
      </c>
      <c r="I180" s="103">
        <v>62.295000000000002</v>
      </c>
      <c r="J180" s="101">
        <f t="shared" si="2"/>
        <v>0.8899285714285714</v>
      </c>
      <c r="K180" s="63" t="s">
        <v>500</v>
      </c>
      <c r="L180" s="80">
        <v>3</v>
      </c>
      <c r="M180" s="78" t="s">
        <v>493</v>
      </c>
    </row>
    <row r="181" spans="1:13" s="14" customFormat="1" ht="50.25" customHeight="1" outlineLevel="1" x14ac:dyDescent="0.25">
      <c r="A181" s="52"/>
      <c r="B181" s="32">
        <v>16</v>
      </c>
      <c r="C181" s="68"/>
      <c r="D181" s="29" t="s">
        <v>145</v>
      </c>
      <c r="E181" s="30" t="s">
        <v>146</v>
      </c>
      <c r="F181" s="58" t="s">
        <v>11</v>
      </c>
      <c r="G181" s="55">
        <v>90</v>
      </c>
      <c r="H181" s="63" t="s">
        <v>253</v>
      </c>
      <c r="I181" s="103">
        <v>90</v>
      </c>
      <c r="J181" s="101">
        <f t="shared" si="2"/>
        <v>1</v>
      </c>
      <c r="K181" s="63" t="s">
        <v>500</v>
      </c>
      <c r="L181" s="38"/>
    </row>
    <row r="182" spans="1:13" s="14" customFormat="1" ht="51" customHeight="1" outlineLevel="1" x14ac:dyDescent="0.25">
      <c r="A182" s="52"/>
      <c r="B182" s="32">
        <v>17</v>
      </c>
      <c r="C182" s="37"/>
      <c r="D182" s="29" t="s">
        <v>428</v>
      </c>
      <c r="E182" s="30" t="s">
        <v>332</v>
      </c>
      <c r="F182" s="31" t="s">
        <v>464</v>
      </c>
      <c r="G182" s="55">
        <v>100</v>
      </c>
      <c r="H182" s="59" t="s">
        <v>253</v>
      </c>
      <c r="I182" s="103">
        <v>0</v>
      </c>
      <c r="J182" s="101">
        <f t="shared" si="2"/>
        <v>0</v>
      </c>
      <c r="K182" s="59" t="s">
        <v>538</v>
      </c>
      <c r="L182" s="38">
        <v>1</v>
      </c>
      <c r="M182" s="45" t="s">
        <v>467</v>
      </c>
    </row>
    <row r="183" spans="1:13" s="14" customFormat="1" ht="48.75" customHeight="1" outlineLevel="1" x14ac:dyDescent="0.25">
      <c r="A183" s="52"/>
      <c r="B183" s="32">
        <v>18</v>
      </c>
      <c r="C183" s="37"/>
      <c r="D183" s="29" t="s">
        <v>428</v>
      </c>
      <c r="E183" s="30" t="s">
        <v>147</v>
      </c>
      <c r="F183" s="31" t="s">
        <v>464</v>
      </c>
      <c r="G183" s="55">
        <v>100</v>
      </c>
      <c r="H183" s="63" t="s">
        <v>253</v>
      </c>
      <c r="I183" s="103">
        <v>0</v>
      </c>
      <c r="J183" s="101">
        <f t="shared" si="2"/>
        <v>0</v>
      </c>
      <c r="K183" s="63" t="s">
        <v>534</v>
      </c>
      <c r="L183" s="38">
        <v>1</v>
      </c>
      <c r="M183" s="45" t="s">
        <v>467</v>
      </c>
    </row>
    <row r="184" spans="1:13" s="14" customFormat="1" ht="49.2" customHeight="1" outlineLevel="1" x14ac:dyDescent="0.25">
      <c r="A184" s="52"/>
      <c r="B184" s="32">
        <v>19</v>
      </c>
      <c r="C184" s="68"/>
      <c r="D184" s="29" t="s">
        <v>148</v>
      </c>
      <c r="E184" s="30" t="s">
        <v>31</v>
      </c>
      <c r="F184" s="29" t="s">
        <v>9</v>
      </c>
      <c r="G184" s="55">
        <v>100</v>
      </c>
      <c r="H184" s="56" t="s">
        <v>256</v>
      </c>
      <c r="I184" s="103">
        <v>0</v>
      </c>
      <c r="J184" s="101">
        <f t="shared" si="2"/>
        <v>0</v>
      </c>
      <c r="K184" s="56" t="s">
        <v>503</v>
      </c>
      <c r="L184" s="38"/>
    </row>
    <row r="185" spans="1:13" s="14" customFormat="1" ht="49.2" customHeight="1" outlineLevel="1" x14ac:dyDescent="0.25">
      <c r="A185" s="52"/>
      <c r="B185" s="32">
        <v>20</v>
      </c>
      <c r="C185" s="68"/>
      <c r="D185" s="29" t="s">
        <v>149</v>
      </c>
      <c r="E185" s="30" t="s">
        <v>31</v>
      </c>
      <c r="F185" s="29" t="s">
        <v>9</v>
      </c>
      <c r="G185" s="55">
        <v>100</v>
      </c>
      <c r="H185" s="56" t="s">
        <v>256</v>
      </c>
      <c r="I185" s="103">
        <v>0</v>
      </c>
      <c r="J185" s="101">
        <f t="shared" si="2"/>
        <v>0</v>
      </c>
      <c r="K185" s="56" t="s">
        <v>503</v>
      </c>
      <c r="L185" s="38"/>
    </row>
    <row r="186" spans="1:13" s="14" customFormat="1" ht="49.2" customHeight="1" outlineLevel="1" x14ac:dyDescent="0.25">
      <c r="A186" s="52"/>
      <c r="B186" s="32">
        <v>21</v>
      </c>
      <c r="C186" s="68"/>
      <c r="D186" s="29" t="s">
        <v>150</v>
      </c>
      <c r="E186" s="30" t="s">
        <v>31</v>
      </c>
      <c r="F186" s="29" t="s">
        <v>9</v>
      </c>
      <c r="G186" s="60">
        <v>100</v>
      </c>
      <c r="H186" s="56" t="s">
        <v>256</v>
      </c>
      <c r="I186" s="103">
        <v>0</v>
      </c>
      <c r="J186" s="101">
        <f t="shared" si="2"/>
        <v>0</v>
      </c>
      <c r="K186" s="56" t="s">
        <v>503</v>
      </c>
      <c r="L186" s="38"/>
    </row>
    <row r="187" spans="1:13" s="14" customFormat="1" ht="49.2" customHeight="1" outlineLevel="1" x14ac:dyDescent="0.25">
      <c r="A187" s="52"/>
      <c r="B187" s="32">
        <v>22</v>
      </c>
      <c r="C187" s="68"/>
      <c r="D187" s="29" t="s">
        <v>333</v>
      </c>
      <c r="E187" s="30" t="s">
        <v>31</v>
      </c>
      <c r="F187" s="29" t="s">
        <v>9</v>
      </c>
      <c r="G187" s="60">
        <v>100</v>
      </c>
      <c r="H187" s="56" t="s">
        <v>256</v>
      </c>
      <c r="I187" s="103">
        <v>0</v>
      </c>
      <c r="J187" s="101">
        <f t="shared" si="2"/>
        <v>0</v>
      </c>
      <c r="K187" s="56" t="s">
        <v>503</v>
      </c>
      <c r="L187" s="38"/>
    </row>
    <row r="188" spans="1:13" s="14" customFormat="1" ht="49.2" customHeight="1" outlineLevel="1" x14ac:dyDescent="0.25">
      <c r="A188" s="52"/>
      <c r="B188" s="32">
        <v>23</v>
      </c>
      <c r="C188" s="68"/>
      <c r="D188" s="29" t="s">
        <v>334</v>
      </c>
      <c r="E188" s="30" t="s">
        <v>31</v>
      </c>
      <c r="F188" s="29" t="s">
        <v>9</v>
      </c>
      <c r="G188" s="60">
        <v>100</v>
      </c>
      <c r="H188" s="56" t="s">
        <v>256</v>
      </c>
      <c r="I188" s="103">
        <v>0</v>
      </c>
      <c r="J188" s="101">
        <f t="shared" si="2"/>
        <v>0</v>
      </c>
      <c r="K188" s="56" t="s">
        <v>503</v>
      </c>
      <c r="L188" s="38"/>
    </row>
    <row r="189" spans="1:13" s="14" customFormat="1" ht="49.2" customHeight="1" outlineLevel="1" x14ac:dyDescent="0.25">
      <c r="A189" s="52"/>
      <c r="B189" s="32">
        <v>24</v>
      </c>
      <c r="C189" s="68"/>
      <c r="D189" s="29" t="s">
        <v>335</v>
      </c>
      <c r="E189" s="30" t="s">
        <v>31</v>
      </c>
      <c r="F189" s="29" t="s">
        <v>9</v>
      </c>
      <c r="G189" s="60">
        <v>100</v>
      </c>
      <c r="H189" s="56" t="s">
        <v>256</v>
      </c>
      <c r="I189" s="103">
        <v>0</v>
      </c>
      <c r="J189" s="101">
        <f t="shared" si="2"/>
        <v>0</v>
      </c>
      <c r="K189" s="56" t="s">
        <v>503</v>
      </c>
      <c r="L189" s="38"/>
    </row>
    <row r="190" spans="1:13" s="14" customFormat="1" ht="49.2" customHeight="1" outlineLevel="1" x14ac:dyDescent="0.25">
      <c r="A190" s="52"/>
      <c r="B190" s="32">
        <v>25</v>
      </c>
      <c r="C190" s="68"/>
      <c r="D190" s="29" t="s">
        <v>396</v>
      </c>
      <c r="E190" s="30" t="s">
        <v>31</v>
      </c>
      <c r="F190" s="29" t="s">
        <v>9</v>
      </c>
      <c r="G190" s="60">
        <v>100</v>
      </c>
      <c r="H190" s="56" t="s">
        <v>256</v>
      </c>
      <c r="I190" s="103">
        <v>0</v>
      </c>
      <c r="J190" s="101">
        <f t="shared" si="2"/>
        <v>0</v>
      </c>
      <c r="K190" s="56" t="s">
        <v>503</v>
      </c>
      <c r="L190" s="38"/>
    </row>
    <row r="191" spans="1:13" s="14" customFormat="1" ht="49.2" customHeight="1" outlineLevel="1" x14ac:dyDescent="0.25">
      <c r="A191" s="52"/>
      <c r="B191" s="32">
        <v>26</v>
      </c>
      <c r="C191" s="68"/>
      <c r="D191" s="29" t="s">
        <v>403</v>
      </c>
      <c r="E191" s="30" t="s">
        <v>336</v>
      </c>
      <c r="F191" s="29" t="s">
        <v>11</v>
      </c>
      <c r="G191" s="60">
        <v>500</v>
      </c>
      <c r="H191" s="56" t="s">
        <v>252</v>
      </c>
      <c r="I191" s="102">
        <v>0</v>
      </c>
      <c r="J191" s="101">
        <f t="shared" si="2"/>
        <v>0</v>
      </c>
      <c r="K191" s="63" t="s">
        <v>532</v>
      </c>
      <c r="L191" s="38"/>
    </row>
    <row r="192" spans="1:13" s="14" customFormat="1" ht="15.6" x14ac:dyDescent="0.25">
      <c r="A192" s="51">
        <v>9</v>
      </c>
      <c r="B192" s="89"/>
      <c r="C192" s="90" t="s">
        <v>264</v>
      </c>
      <c r="D192" s="90"/>
      <c r="E192" s="90" t="s">
        <v>7</v>
      </c>
      <c r="F192" s="90"/>
      <c r="G192" s="91">
        <f>SUM(G193:G203)</f>
        <v>3000</v>
      </c>
      <c r="H192" s="88"/>
      <c r="I192" s="98">
        <f>SUM(I193:I203)</f>
        <v>494.99</v>
      </c>
      <c r="J192" s="86">
        <f t="shared" si="2"/>
        <v>0.16499666666666668</v>
      </c>
      <c r="K192" s="88"/>
      <c r="L192" s="38"/>
    </row>
    <row r="193" spans="1:13" s="14" customFormat="1" ht="35.25" customHeight="1" outlineLevel="1" x14ac:dyDescent="0.25">
      <c r="A193" s="52"/>
      <c r="B193" s="32">
        <v>1</v>
      </c>
      <c r="C193" s="37"/>
      <c r="D193" s="29" t="s">
        <v>337</v>
      </c>
      <c r="E193" s="30" t="s">
        <v>22</v>
      </c>
      <c r="F193" s="29" t="s">
        <v>8</v>
      </c>
      <c r="G193" s="60">
        <v>500</v>
      </c>
      <c r="H193" s="63" t="s">
        <v>253</v>
      </c>
      <c r="I193" s="103">
        <v>0</v>
      </c>
      <c r="J193" s="101">
        <f t="shared" si="2"/>
        <v>0</v>
      </c>
      <c r="K193" s="63" t="s">
        <v>528</v>
      </c>
      <c r="L193" s="38"/>
    </row>
    <row r="194" spans="1:13" s="14" customFormat="1" ht="34.950000000000003" customHeight="1" outlineLevel="1" x14ac:dyDescent="0.25">
      <c r="A194" s="52"/>
      <c r="B194" s="32">
        <v>2</v>
      </c>
      <c r="C194" s="37"/>
      <c r="D194" s="29" t="s">
        <v>91</v>
      </c>
      <c r="E194" s="30" t="s">
        <v>22</v>
      </c>
      <c r="F194" s="29" t="s">
        <v>8</v>
      </c>
      <c r="G194" s="69">
        <v>600</v>
      </c>
      <c r="H194" s="63" t="s">
        <v>253</v>
      </c>
      <c r="I194" s="103">
        <v>265</v>
      </c>
      <c r="J194" s="101">
        <f t="shared" si="2"/>
        <v>0.44166666666666665</v>
      </c>
      <c r="K194" s="63" t="s">
        <v>528</v>
      </c>
      <c r="L194" s="38"/>
    </row>
    <row r="195" spans="1:13" s="14" customFormat="1" ht="36" customHeight="1" outlineLevel="1" x14ac:dyDescent="0.25">
      <c r="A195" s="52"/>
      <c r="B195" s="32">
        <v>3</v>
      </c>
      <c r="C195" s="37"/>
      <c r="D195" s="29" t="s">
        <v>156</v>
      </c>
      <c r="E195" s="30" t="s">
        <v>24</v>
      </c>
      <c r="F195" s="29" t="s">
        <v>8</v>
      </c>
      <c r="G195" s="60">
        <v>500</v>
      </c>
      <c r="H195" s="63" t="s">
        <v>253</v>
      </c>
      <c r="I195" s="103">
        <v>0</v>
      </c>
      <c r="J195" s="101">
        <f t="shared" si="2"/>
        <v>0</v>
      </c>
      <c r="K195" s="63" t="s">
        <v>532</v>
      </c>
      <c r="L195" s="46">
        <v>1</v>
      </c>
      <c r="M195" s="45" t="s">
        <v>467</v>
      </c>
    </row>
    <row r="196" spans="1:13" s="14" customFormat="1" ht="34.5" customHeight="1" outlineLevel="1" x14ac:dyDescent="0.25">
      <c r="A196" s="52"/>
      <c r="B196" s="32">
        <v>4</v>
      </c>
      <c r="C196" s="37"/>
      <c r="D196" s="29" t="s">
        <v>90</v>
      </c>
      <c r="E196" s="30" t="s">
        <v>151</v>
      </c>
      <c r="F196" s="29" t="s">
        <v>8</v>
      </c>
      <c r="G196" s="60">
        <v>200</v>
      </c>
      <c r="H196" s="63" t="s">
        <v>253</v>
      </c>
      <c r="I196" s="103">
        <v>0</v>
      </c>
      <c r="J196" s="101">
        <f t="shared" si="2"/>
        <v>0</v>
      </c>
      <c r="K196" s="63" t="s">
        <v>528</v>
      </c>
      <c r="L196" s="38"/>
    </row>
    <row r="197" spans="1:13" s="14" customFormat="1" ht="49.2" customHeight="1" outlineLevel="1" x14ac:dyDescent="0.25">
      <c r="A197" s="52"/>
      <c r="B197" s="32">
        <v>5</v>
      </c>
      <c r="C197" s="37"/>
      <c r="D197" s="29" t="s">
        <v>88</v>
      </c>
      <c r="E197" s="30" t="s">
        <v>24</v>
      </c>
      <c r="F197" s="29" t="s">
        <v>8</v>
      </c>
      <c r="G197" s="60">
        <v>250</v>
      </c>
      <c r="H197" s="63" t="s">
        <v>253</v>
      </c>
      <c r="I197" s="103">
        <v>29.99</v>
      </c>
      <c r="J197" s="101">
        <f t="shared" si="2"/>
        <v>0.11996</v>
      </c>
      <c r="K197" s="63" t="s">
        <v>532</v>
      </c>
      <c r="L197" s="38"/>
    </row>
    <row r="198" spans="1:13" s="14" customFormat="1" ht="33" customHeight="1" outlineLevel="1" x14ac:dyDescent="0.25">
      <c r="A198" s="52"/>
      <c r="B198" s="32">
        <v>6</v>
      </c>
      <c r="C198" s="37"/>
      <c r="D198" s="29" t="s">
        <v>89</v>
      </c>
      <c r="E198" s="30" t="s">
        <v>338</v>
      </c>
      <c r="F198" s="29" t="s">
        <v>8</v>
      </c>
      <c r="G198" s="55">
        <v>200</v>
      </c>
      <c r="H198" s="63" t="s">
        <v>253</v>
      </c>
      <c r="I198" s="103">
        <v>200</v>
      </c>
      <c r="J198" s="101">
        <f t="shared" si="2"/>
        <v>1</v>
      </c>
      <c r="K198" s="63" t="s">
        <v>500</v>
      </c>
      <c r="L198" s="38"/>
    </row>
    <row r="199" spans="1:13" s="14" customFormat="1" ht="49.2" customHeight="1" outlineLevel="1" x14ac:dyDescent="0.25">
      <c r="A199" s="52"/>
      <c r="B199" s="32">
        <v>7</v>
      </c>
      <c r="C199" s="37"/>
      <c r="D199" s="29" t="s">
        <v>152</v>
      </c>
      <c r="E199" s="30" t="s">
        <v>153</v>
      </c>
      <c r="F199" s="29" t="s">
        <v>9</v>
      </c>
      <c r="G199" s="55">
        <v>200</v>
      </c>
      <c r="H199" s="56" t="s">
        <v>256</v>
      </c>
      <c r="I199" s="103">
        <v>0</v>
      </c>
      <c r="J199" s="101">
        <f t="shared" ref="J199:J262" si="3">I199/G199</f>
        <v>0</v>
      </c>
      <c r="K199" s="56" t="s">
        <v>513</v>
      </c>
      <c r="L199" s="38"/>
    </row>
    <row r="200" spans="1:13" s="14" customFormat="1" ht="34.5" customHeight="1" outlineLevel="1" x14ac:dyDescent="0.25">
      <c r="A200" s="52"/>
      <c r="B200" s="32">
        <v>8</v>
      </c>
      <c r="C200" s="37"/>
      <c r="D200" s="29" t="s">
        <v>154</v>
      </c>
      <c r="E200" s="30" t="s">
        <v>155</v>
      </c>
      <c r="F200" s="29" t="s">
        <v>9</v>
      </c>
      <c r="G200" s="70">
        <v>200</v>
      </c>
      <c r="H200" s="56" t="s">
        <v>256</v>
      </c>
      <c r="I200" s="103">
        <v>0</v>
      </c>
      <c r="J200" s="101">
        <f t="shared" si="3"/>
        <v>0</v>
      </c>
      <c r="K200" s="56" t="s">
        <v>514</v>
      </c>
      <c r="L200" s="38"/>
    </row>
    <row r="201" spans="1:13" s="14" customFormat="1" ht="49.2" customHeight="1" outlineLevel="1" x14ac:dyDescent="0.25">
      <c r="A201" s="52"/>
      <c r="B201" s="32">
        <v>9</v>
      </c>
      <c r="C201" s="37"/>
      <c r="D201" s="29" t="s">
        <v>339</v>
      </c>
      <c r="E201" s="30" t="s">
        <v>31</v>
      </c>
      <c r="F201" s="29" t="s">
        <v>9</v>
      </c>
      <c r="G201" s="55">
        <v>100</v>
      </c>
      <c r="H201" s="56" t="s">
        <v>256</v>
      </c>
      <c r="I201" s="103">
        <v>0</v>
      </c>
      <c r="J201" s="101">
        <f t="shared" si="3"/>
        <v>0</v>
      </c>
      <c r="K201" s="56" t="s">
        <v>503</v>
      </c>
      <c r="L201" s="38"/>
    </row>
    <row r="202" spans="1:13" s="14" customFormat="1" ht="33" customHeight="1" outlineLevel="1" x14ac:dyDescent="0.25">
      <c r="A202" s="52"/>
      <c r="B202" s="32">
        <v>10</v>
      </c>
      <c r="C202" s="37"/>
      <c r="D202" s="29" t="s">
        <v>340</v>
      </c>
      <c r="E202" s="30" t="s">
        <v>341</v>
      </c>
      <c r="F202" s="29" t="s">
        <v>8</v>
      </c>
      <c r="G202" s="55">
        <v>100</v>
      </c>
      <c r="H202" s="63" t="s">
        <v>253</v>
      </c>
      <c r="I202" s="103">
        <v>0</v>
      </c>
      <c r="J202" s="101">
        <f t="shared" si="3"/>
        <v>0</v>
      </c>
      <c r="K202" s="63" t="s">
        <v>532</v>
      </c>
      <c r="L202" s="38"/>
    </row>
    <row r="203" spans="1:13" s="14" customFormat="1" ht="51" customHeight="1" outlineLevel="1" x14ac:dyDescent="0.25">
      <c r="A203" s="52"/>
      <c r="B203" s="32">
        <v>11</v>
      </c>
      <c r="C203" s="37"/>
      <c r="D203" s="29" t="s">
        <v>465</v>
      </c>
      <c r="E203" s="30" t="s">
        <v>342</v>
      </c>
      <c r="F203" s="29" t="s">
        <v>464</v>
      </c>
      <c r="G203" s="55">
        <v>150</v>
      </c>
      <c r="H203" s="56" t="s">
        <v>252</v>
      </c>
      <c r="I203" s="103">
        <v>0</v>
      </c>
      <c r="J203" s="101">
        <f t="shared" si="3"/>
        <v>0</v>
      </c>
      <c r="K203" s="56" t="s">
        <v>534</v>
      </c>
      <c r="L203" s="46">
        <v>1</v>
      </c>
      <c r="M203" s="45" t="s">
        <v>467</v>
      </c>
    </row>
    <row r="204" spans="1:13" s="14" customFormat="1" ht="15.6" x14ac:dyDescent="0.25">
      <c r="A204" s="89">
        <v>10</v>
      </c>
      <c r="B204" s="89"/>
      <c r="C204" s="90" t="s">
        <v>265</v>
      </c>
      <c r="D204" s="90"/>
      <c r="E204" s="90" t="s">
        <v>7</v>
      </c>
      <c r="F204" s="90"/>
      <c r="G204" s="91">
        <f>SUM(G205:G218)</f>
        <v>3000</v>
      </c>
      <c r="H204" s="88"/>
      <c r="I204" s="98">
        <f>SUM(I205:I218)</f>
        <v>1077.58899</v>
      </c>
      <c r="J204" s="86">
        <f t="shared" si="3"/>
        <v>0.35919633000000001</v>
      </c>
      <c r="K204" s="88"/>
      <c r="L204" s="38"/>
    </row>
    <row r="205" spans="1:13" s="14" customFormat="1" ht="35.25" customHeight="1" outlineLevel="1" x14ac:dyDescent="0.25">
      <c r="A205" s="52"/>
      <c r="B205" s="32">
        <v>1</v>
      </c>
      <c r="C205" s="37"/>
      <c r="D205" s="29" t="s">
        <v>343</v>
      </c>
      <c r="E205" s="30" t="s">
        <v>22</v>
      </c>
      <c r="F205" s="29" t="s">
        <v>8</v>
      </c>
      <c r="G205" s="60">
        <v>225</v>
      </c>
      <c r="H205" s="63" t="s">
        <v>253</v>
      </c>
      <c r="I205" s="103">
        <v>0</v>
      </c>
      <c r="J205" s="101">
        <f t="shared" si="3"/>
        <v>0</v>
      </c>
      <c r="K205" s="63" t="s">
        <v>532</v>
      </c>
      <c r="L205" s="38"/>
    </row>
    <row r="206" spans="1:13" s="14" customFormat="1" ht="33.75" customHeight="1" outlineLevel="1" x14ac:dyDescent="0.25">
      <c r="A206" s="52"/>
      <c r="B206" s="32">
        <v>2</v>
      </c>
      <c r="C206" s="37"/>
      <c r="D206" s="29" t="s">
        <v>92</v>
      </c>
      <c r="E206" s="30" t="s">
        <v>22</v>
      </c>
      <c r="F206" s="29" t="s">
        <v>8</v>
      </c>
      <c r="G206" s="60">
        <v>200</v>
      </c>
      <c r="H206" s="63" t="s">
        <v>253</v>
      </c>
      <c r="I206" s="103">
        <v>200</v>
      </c>
      <c r="J206" s="101">
        <f t="shared" si="3"/>
        <v>1</v>
      </c>
      <c r="K206" s="63" t="s">
        <v>500</v>
      </c>
      <c r="L206" s="38"/>
    </row>
    <row r="207" spans="1:13" s="14" customFormat="1" ht="33.75" customHeight="1" outlineLevel="1" x14ac:dyDescent="0.25">
      <c r="A207" s="52"/>
      <c r="B207" s="32">
        <v>3</v>
      </c>
      <c r="C207" s="37"/>
      <c r="D207" s="29" t="s">
        <v>344</v>
      </c>
      <c r="E207" s="30" t="s">
        <v>22</v>
      </c>
      <c r="F207" s="29" t="s">
        <v>8</v>
      </c>
      <c r="G207" s="60">
        <v>150</v>
      </c>
      <c r="H207" s="63" t="s">
        <v>253</v>
      </c>
      <c r="I207" s="103">
        <v>150</v>
      </c>
      <c r="J207" s="101">
        <f t="shared" si="3"/>
        <v>1</v>
      </c>
      <c r="K207" s="63" t="s">
        <v>500</v>
      </c>
      <c r="L207" s="38"/>
    </row>
    <row r="208" spans="1:13" s="14" customFormat="1" ht="51" customHeight="1" outlineLevel="1" x14ac:dyDescent="0.25">
      <c r="A208" s="52"/>
      <c r="B208" s="32">
        <v>4</v>
      </c>
      <c r="C208" s="37"/>
      <c r="D208" s="30" t="s">
        <v>345</v>
      </c>
      <c r="E208" s="30" t="s">
        <v>241</v>
      </c>
      <c r="F208" s="29" t="s">
        <v>464</v>
      </c>
      <c r="G208" s="60">
        <v>265</v>
      </c>
      <c r="H208" s="63" t="s">
        <v>253</v>
      </c>
      <c r="I208" s="103">
        <v>0</v>
      </c>
      <c r="J208" s="101">
        <f t="shared" si="3"/>
        <v>0</v>
      </c>
      <c r="K208" s="63" t="s">
        <v>539</v>
      </c>
      <c r="L208" s="38">
        <v>1</v>
      </c>
      <c r="M208" s="45" t="s">
        <v>467</v>
      </c>
    </row>
    <row r="209" spans="1:13" s="14" customFormat="1" ht="33.75" customHeight="1" outlineLevel="1" x14ac:dyDescent="0.25">
      <c r="A209" s="52"/>
      <c r="B209" s="32">
        <v>5</v>
      </c>
      <c r="C209" s="37"/>
      <c r="D209" s="29" t="s">
        <v>93</v>
      </c>
      <c r="E209" s="30" t="s">
        <v>22</v>
      </c>
      <c r="F209" s="29" t="s">
        <v>8</v>
      </c>
      <c r="G209" s="60">
        <v>200</v>
      </c>
      <c r="H209" s="63" t="s">
        <v>253</v>
      </c>
      <c r="I209" s="103">
        <v>0</v>
      </c>
      <c r="J209" s="101">
        <f t="shared" si="3"/>
        <v>0</v>
      </c>
      <c r="K209" s="63" t="s">
        <v>532</v>
      </c>
      <c r="L209" s="38"/>
    </row>
    <row r="210" spans="1:13" s="14" customFormat="1" ht="33.75" customHeight="1" outlineLevel="1" x14ac:dyDescent="0.25">
      <c r="A210" s="52"/>
      <c r="B210" s="32">
        <v>6</v>
      </c>
      <c r="C210" s="37"/>
      <c r="D210" s="29" t="s">
        <v>94</v>
      </c>
      <c r="E210" s="30" t="s">
        <v>22</v>
      </c>
      <c r="F210" s="29" t="s">
        <v>8</v>
      </c>
      <c r="G210" s="55">
        <v>100</v>
      </c>
      <c r="H210" s="63" t="s">
        <v>253</v>
      </c>
      <c r="I210" s="103">
        <v>29.9</v>
      </c>
      <c r="J210" s="101">
        <f t="shared" si="3"/>
        <v>0.29899999999999999</v>
      </c>
      <c r="K210" s="63" t="s">
        <v>532</v>
      </c>
      <c r="L210" s="38"/>
    </row>
    <row r="211" spans="1:13" s="14" customFormat="1" ht="33.75" customHeight="1" outlineLevel="1" x14ac:dyDescent="0.25">
      <c r="A211" s="52"/>
      <c r="B211" s="32">
        <v>7</v>
      </c>
      <c r="C211" s="37"/>
      <c r="D211" s="29" t="s">
        <v>346</v>
      </c>
      <c r="E211" s="30" t="s">
        <v>242</v>
      </c>
      <c r="F211" s="29" t="s">
        <v>8</v>
      </c>
      <c r="G211" s="55">
        <v>600</v>
      </c>
      <c r="H211" s="63" t="s">
        <v>253</v>
      </c>
      <c r="I211" s="103">
        <v>0</v>
      </c>
      <c r="J211" s="101">
        <f t="shared" si="3"/>
        <v>0</v>
      </c>
      <c r="K211" s="63" t="s">
        <v>532</v>
      </c>
      <c r="L211" s="38"/>
    </row>
    <row r="212" spans="1:13" s="14" customFormat="1" ht="39.75" customHeight="1" outlineLevel="1" x14ac:dyDescent="0.25">
      <c r="A212" s="52"/>
      <c r="B212" s="32">
        <v>8</v>
      </c>
      <c r="C212" s="37"/>
      <c r="D212" s="29" t="s">
        <v>95</v>
      </c>
      <c r="E212" s="30" t="s">
        <v>22</v>
      </c>
      <c r="F212" s="29" t="s">
        <v>8</v>
      </c>
      <c r="G212" s="55">
        <v>100</v>
      </c>
      <c r="H212" s="63" t="s">
        <v>253</v>
      </c>
      <c r="I212" s="103">
        <v>100</v>
      </c>
      <c r="J212" s="101">
        <f t="shared" si="3"/>
        <v>1</v>
      </c>
      <c r="K212" s="63" t="s">
        <v>500</v>
      </c>
      <c r="L212" s="38"/>
    </row>
    <row r="213" spans="1:13" s="14" customFormat="1" ht="36.75" customHeight="1" outlineLevel="1" x14ac:dyDescent="0.25">
      <c r="A213" s="52"/>
      <c r="B213" s="32">
        <v>9</v>
      </c>
      <c r="C213" s="37"/>
      <c r="D213" s="29" t="s">
        <v>96</v>
      </c>
      <c r="E213" s="30" t="s">
        <v>157</v>
      </c>
      <c r="F213" s="29" t="s">
        <v>8</v>
      </c>
      <c r="G213" s="55">
        <v>180</v>
      </c>
      <c r="H213" s="63" t="s">
        <v>253</v>
      </c>
      <c r="I213" s="103">
        <v>0</v>
      </c>
      <c r="J213" s="101">
        <f t="shared" si="3"/>
        <v>0</v>
      </c>
      <c r="K213" s="63" t="s">
        <v>532</v>
      </c>
      <c r="L213" s="38"/>
    </row>
    <row r="214" spans="1:13" s="14" customFormat="1" ht="36" customHeight="1" outlineLevel="1" x14ac:dyDescent="0.25">
      <c r="A214" s="52"/>
      <c r="B214" s="32">
        <v>10</v>
      </c>
      <c r="C214" s="37"/>
      <c r="D214" s="29" t="s">
        <v>347</v>
      </c>
      <c r="E214" s="30" t="s">
        <v>22</v>
      </c>
      <c r="F214" s="29" t="s">
        <v>8</v>
      </c>
      <c r="G214" s="55">
        <v>600</v>
      </c>
      <c r="H214" s="63" t="s">
        <v>253</v>
      </c>
      <c r="I214" s="103">
        <v>516.18898999999999</v>
      </c>
      <c r="J214" s="101">
        <f t="shared" si="3"/>
        <v>0.86031498333333334</v>
      </c>
      <c r="K214" s="63" t="s">
        <v>531</v>
      </c>
      <c r="L214" s="38"/>
    </row>
    <row r="215" spans="1:13" s="14" customFormat="1" ht="36" customHeight="1" outlineLevel="1" x14ac:dyDescent="0.25">
      <c r="A215" s="52"/>
      <c r="B215" s="32">
        <v>11</v>
      </c>
      <c r="C215" s="37"/>
      <c r="D215" s="29" t="s">
        <v>98</v>
      </c>
      <c r="E215" s="30" t="s">
        <v>22</v>
      </c>
      <c r="F215" s="29" t="s">
        <v>8</v>
      </c>
      <c r="G215" s="55">
        <v>180</v>
      </c>
      <c r="H215" s="63" t="s">
        <v>253</v>
      </c>
      <c r="I215" s="103">
        <v>0</v>
      </c>
      <c r="J215" s="101">
        <f t="shared" si="3"/>
        <v>0</v>
      </c>
      <c r="K215" s="63" t="s">
        <v>532</v>
      </c>
      <c r="L215" s="38"/>
    </row>
    <row r="216" spans="1:13" s="14" customFormat="1" ht="39.75" customHeight="1" outlineLevel="1" x14ac:dyDescent="0.25">
      <c r="A216" s="52"/>
      <c r="B216" s="32">
        <v>12</v>
      </c>
      <c r="C216" s="37"/>
      <c r="D216" s="29" t="s">
        <v>158</v>
      </c>
      <c r="E216" s="30" t="s">
        <v>434</v>
      </c>
      <c r="F216" s="58" t="s">
        <v>10</v>
      </c>
      <c r="G216" s="107">
        <f>100-18.49976</f>
        <v>81.500240000000005</v>
      </c>
      <c r="H216" s="64" t="s">
        <v>252</v>
      </c>
      <c r="I216" s="110">
        <v>81.5</v>
      </c>
      <c r="J216" s="101">
        <f>I216/G216</f>
        <v>0.99999705522339555</v>
      </c>
      <c r="K216" s="64" t="s">
        <v>500</v>
      </c>
      <c r="L216" s="81">
        <v>3</v>
      </c>
      <c r="M216" s="45" t="s">
        <v>491</v>
      </c>
    </row>
    <row r="217" spans="1:13" s="14" customFormat="1" ht="36" customHeight="1" outlineLevel="1" x14ac:dyDescent="0.25">
      <c r="A217" s="52"/>
      <c r="B217" s="32">
        <v>13</v>
      </c>
      <c r="C217" s="37"/>
      <c r="D217" s="29" t="s">
        <v>97</v>
      </c>
      <c r="E217" s="30" t="s">
        <v>22</v>
      </c>
      <c r="F217" s="29" t="s">
        <v>8</v>
      </c>
      <c r="G217" s="55">
        <v>100</v>
      </c>
      <c r="H217" s="63" t="s">
        <v>253</v>
      </c>
      <c r="I217" s="103">
        <v>0</v>
      </c>
      <c r="J217" s="85">
        <f t="shared" si="3"/>
        <v>0</v>
      </c>
      <c r="K217" s="63" t="s">
        <v>532</v>
      </c>
      <c r="L217" s="38"/>
    </row>
    <row r="218" spans="1:13" s="14" customFormat="1" ht="33.75" customHeight="1" outlineLevel="1" x14ac:dyDescent="0.25">
      <c r="A218" s="52"/>
      <c r="B218" s="32">
        <v>14</v>
      </c>
      <c r="C218" s="37"/>
      <c r="D218" s="29" t="s">
        <v>492</v>
      </c>
      <c r="E218" s="30" t="s">
        <v>495</v>
      </c>
      <c r="F218" s="29" t="s">
        <v>9</v>
      </c>
      <c r="G218" s="107">
        <v>18.499759999999998</v>
      </c>
      <c r="H218" s="56" t="s">
        <v>256</v>
      </c>
      <c r="I218" s="103">
        <v>0</v>
      </c>
      <c r="J218" s="85">
        <f t="shared" si="3"/>
        <v>0</v>
      </c>
      <c r="K218" s="64" t="s">
        <v>509</v>
      </c>
      <c r="L218" s="81">
        <v>3</v>
      </c>
      <c r="M218" s="78" t="s">
        <v>494</v>
      </c>
    </row>
    <row r="219" spans="1:13" s="14" customFormat="1" ht="15.6" x14ac:dyDescent="0.25">
      <c r="A219" s="89">
        <v>11</v>
      </c>
      <c r="B219" s="89"/>
      <c r="C219" s="90" t="s">
        <v>266</v>
      </c>
      <c r="D219" s="90"/>
      <c r="E219" s="90" t="s">
        <v>7</v>
      </c>
      <c r="F219" s="90"/>
      <c r="G219" s="91">
        <f>SUM(G220:G236)</f>
        <v>3000</v>
      </c>
      <c r="H219" s="88"/>
      <c r="I219" s="98">
        <f>SUM(I220:I236)</f>
        <v>570.27590999999995</v>
      </c>
      <c r="J219" s="86">
        <f t="shared" si="3"/>
        <v>0.19009196999999997</v>
      </c>
      <c r="K219" s="88"/>
      <c r="L219" s="38"/>
    </row>
    <row r="220" spans="1:13" s="14" customFormat="1" ht="36.75" customHeight="1" outlineLevel="1" x14ac:dyDescent="0.25">
      <c r="A220" s="52"/>
      <c r="B220" s="32">
        <v>1</v>
      </c>
      <c r="C220" s="37"/>
      <c r="D220" s="29" t="s">
        <v>424</v>
      </c>
      <c r="E220" s="30" t="s">
        <v>159</v>
      </c>
      <c r="F220" s="29" t="s">
        <v>8</v>
      </c>
      <c r="G220" s="60">
        <v>100</v>
      </c>
      <c r="H220" s="63" t="s">
        <v>253</v>
      </c>
      <c r="I220" s="103">
        <v>71</v>
      </c>
      <c r="J220" s="101">
        <f t="shared" si="3"/>
        <v>0.71</v>
      </c>
      <c r="K220" s="63" t="s">
        <v>532</v>
      </c>
      <c r="L220" s="38"/>
    </row>
    <row r="221" spans="1:13" s="14" customFormat="1" ht="49.2" customHeight="1" outlineLevel="1" x14ac:dyDescent="0.25">
      <c r="A221" s="52"/>
      <c r="B221" s="32">
        <v>2</v>
      </c>
      <c r="C221" s="37"/>
      <c r="D221" s="29" t="s">
        <v>99</v>
      </c>
      <c r="E221" s="30" t="s">
        <v>22</v>
      </c>
      <c r="F221" s="29" t="s">
        <v>8</v>
      </c>
      <c r="G221" s="60">
        <v>100</v>
      </c>
      <c r="H221" s="63" t="s">
        <v>253</v>
      </c>
      <c r="I221" s="103">
        <v>0</v>
      </c>
      <c r="J221" s="101">
        <f t="shared" si="3"/>
        <v>0</v>
      </c>
      <c r="K221" s="63" t="s">
        <v>532</v>
      </c>
      <c r="L221" s="38">
        <v>2</v>
      </c>
      <c r="M221" s="74" t="s">
        <v>481</v>
      </c>
    </row>
    <row r="222" spans="1:13" s="14" customFormat="1" ht="36.75" customHeight="1" outlineLevel="1" x14ac:dyDescent="0.25">
      <c r="A222" s="52"/>
      <c r="B222" s="32">
        <v>3</v>
      </c>
      <c r="C222" s="37"/>
      <c r="D222" s="29" t="s">
        <v>100</v>
      </c>
      <c r="E222" s="30" t="s">
        <v>34</v>
      </c>
      <c r="F222" s="29" t="s">
        <v>8</v>
      </c>
      <c r="G222" s="60">
        <v>150</v>
      </c>
      <c r="H222" s="63" t="s">
        <v>253</v>
      </c>
      <c r="I222" s="103">
        <v>29.998000000000001</v>
      </c>
      <c r="J222" s="101">
        <f t="shared" si="3"/>
        <v>0.19998666666666667</v>
      </c>
      <c r="K222" s="63" t="s">
        <v>532</v>
      </c>
      <c r="L222" s="38"/>
    </row>
    <row r="223" spans="1:13" s="14" customFormat="1" ht="49.2" customHeight="1" outlineLevel="1" x14ac:dyDescent="0.25">
      <c r="A223" s="52"/>
      <c r="B223" s="32">
        <v>4</v>
      </c>
      <c r="C223" s="37"/>
      <c r="D223" s="29" t="s">
        <v>101</v>
      </c>
      <c r="E223" s="30" t="s">
        <v>22</v>
      </c>
      <c r="F223" s="29" t="s">
        <v>8</v>
      </c>
      <c r="G223" s="60">
        <v>300</v>
      </c>
      <c r="H223" s="63" t="s">
        <v>253</v>
      </c>
      <c r="I223" s="103">
        <v>0</v>
      </c>
      <c r="J223" s="101">
        <f t="shared" si="3"/>
        <v>0</v>
      </c>
      <c r="K223" s="63" t="s">
        <v>532</v>
      </c>
      <c r="L223" s="38"/>
    </row>
    <row r="224" spans="1:13" s="14" customFormat="1" ht="52.95" customHeight="1" outlineLevel="1" x14ac:dyDescent="0.25">
      <c r="A224" s="52"/>
      <c r="B224" s="32">
        <v>5</v>
      </c>
      <c r="C224" s="37"/>
      <c r="D224" s="29" t="s">
        <v>417</v>
      </c>
      <c r="E224" s="30" t="s">
        <v>22</v>
      </c>
      <c r="F224" s="29" t="s">
        <v>8</v>
      </c>
      <c r="G224" s="60">
        <v>250</v>
      </c>
      <c r="H224" s="63" t="s">
        <v>253</v>
      </c>
      <c r="I224" s="103">
        <v>0</v>
      </c>
      <c r="J224" s="101">
        <f t="shared" si="3"/>
        <v>0</v>
      </c>
      <c r="K224" s="63" t="s">
        <v>532</v>
      </c>
      <c r="L224" s="38"/>
    </row>
    <row r="225" spans="1:13" s="14" customFormat="1" ht="52.2" customHeight="1" outlineLevel="1" x14ac:dyDescent="0.25">
      <c r="A225" s="52"/>
      <c r="B225" s="32">
        <v>6</v>
      </c>
      <c r="C225" s="37"/>
      <c r="D225" s="29" t="s">
        <v>102</v>
      </c>
      <c r="E225" s="30" t="s">
        <v>22</v>
      </c>
      <c r="F225" s="29" t="s">
        <v>8</v>
      </c>
      <c r="G225" s="55">
        <v>200</v>
      </c>
      <c r="H225" s="63" t="s">
        <v>253</v>
      </c>
      <c r="I225" s="103">
        <v>184</v>
      </c>
      <c r="J225" s="101">
        <f t="shared" si="3"/>
        <v>0.92</v>
      </c>
      <c r="K225" s="63" t="s">
        <v>531</v>
      </c>
      <c r="L225" s="38"/>
    </row>
    <row r="226" spans="1:13" s="14" customFormat="1" ht="51" customHeight="1" outlineLevel="1" x14ac:dyDescent="0.25">
      <c r="A226" s="52"/>
      <c r="B226" s="32">
        <v>7</v>
      </c>
      <c r="C226" s="37"/>
      <c r="D226" s="29" t="s">
        <v>103</v>
      </c>
      <c r="E226" s="30" t="s">
        <v>160</v>
      </c>
      <c r="F226" s="29" t="s">
        <v>8</v>
      </c>
      <c r="G226" s="55">
        <v>100</v>
      </c>
      <c r="H226" s="63" t="s">
        <v>253</v>
      </c>
      <c r="I226" s="103">
        <v>67.66</v>
      </c>
      <c r="J226" s="101">
        <f t="shared" si="3"/>
        <v>0.67659999999999998</v>
      </c>
      <c r="K226" s="63" t="s">
        <v>532</v>
      </c>
      <c r="L226" s="38"/>
    </row>
    <row r="227" spans="1:13" s="14" customFormat="1" ht="34.5" customHeight="1" outlineLevel="1" x14ac:dyDescent="0.25">
      <c r="A227" s="52"/>
      <c r="B227" s="32">
        <v>8</v>
      </c>
      <c r="C227" s="37"/>
      <c r="D227" s="29" t="s">
        <v>416</v>
      </c>
      <c r="E227" s="30" t="s">
        <v>22</v>
      </c>
      <c r="F227" s="29" t="s">
        <v>8</v>
      </c>
      <c r="G227" s="55">
        <v>300</v>
      </c>
      <c r="H227" s="63" t="s">
        <v>253</v>
      </c>
      <c r="I227" s="103">
        <v>0</v>
      </c>
      <c r="J227" s="101">
        <f t="shared" si="3"/>
        <v>0</v>
      </c>
      <c r="K227" s="63" t="s">
        <v>532</v>
      </c>
      <c r="L227" s="38"/>
    </row>
    <row r="228" spans="1:13" s="14" customFormat="1" ht="47.1" customHeight="1" outlineLevel="1" x14ac:dyDescent="0.25">
      <c r="A228" s="52"/>
      <c r="B228" s="32">
        <v>9</v>
      </c>
      <c r="C228" s="37"/>
      <c r="D228" s="29" t="s">
        <v>348</v>
      </c>
      <c r="E228" s="30" t="s">
        <v>22</v>
      </c>
      <c r="F228" s="29" t="s">
        <v>8</v>
      </c>
      <c r="G228" s="55">
        <v>300</v>
      </c>
      <c r="H228" s="63" t="s">
        <v>253</v>
      </c>
      <c r="I228" s="103">
        <v>157.66</v>
      </c>
      <c r="J228" s="101">
        <f t="shared" si="3"/>
        <v>0.5255333333333333</v>
      </c>
      <c r="K228" s="63" t="s">
        <v>531</v>
      </c>
      <c r="L228" s="38"/>
    </row>
    <row r="229" spans="1:13" s="14" customFormat="1" ht="36" customHeight="1" outlineLevel="1" x14ac:dyDescent="0.25">
      <c r="A229" s="52"/>
      <c r="B229" s="32">
        <v>10</v>
      </c>
      <c r="C229" s="37" t="s">
        <v>266</v>
      </c>
      <c r="D229" s="29" t="s">
        <v>349</v>
      </c>
      <c r="E229" s="30" t="s">
        <v>24</v>
      </c>
      <c r="F229" s="29" t="s">
        <v>8</v>
      </c>
      <c r="G229" s="55">
        <v>100</v>
      </c>
      <c r="H229" s="63" t="s">
        <v>253</v>
      </c>
      <c r="I229" s="103">
        <v>59.957909999999998</v>
      </c>
      <c r="J229" s="101">
        <f t="shared" si="3"/>
        <v>0.59957910000000003</v>
      </c>
      <c r="K229" s="63" t="s">
        <v>531</v>
      </c>
      <c r="L229" s="38"/>
    </row>
    <row r="230" spans="1:13" s="14" customFormat="1" ht="52.2" customHeight="1" outlineLevel="1" x14ac:dyDescent="0.25">
      <c r="A230" s="52"/>
      <c r="B230" s="32">
        <v>11</v>
      </c>
      <c r="C230" s="37"/>
      <c r="D230" s="29" t="s">
        <v>404</v>
      </c>
      <c r="E230" s="30" t="s">
        <v>24</v>
      </c>
      <c r="F230" s="29" t="s">
        <v>8</v>
      </c>
      <c r="G230" s="55">
        <v>100</v>
      </c>
      <c r="H230" s="63" t="s">
        <v>253</v>
      </c>
      <c r="I230" s="103">
        <v>0</v>
      </c>
      <c r="J230" s="101">
        <f t="shared" si="3"/>
        <v>0</v>
      </c>
      <c r="K230" s="63" t="s">
        <v>532</v>
      </c>
      <c r="L230" s="38"/>
    </row>
    <row r="231" spans="1:13" s="14" customFormat="1" ht="49.2" customHeight="1" outlineLevel="1" x14ac:dyDescent="0.25">
      <c r="A231" s="52"/>
      <c r="B231" s="32">
        <v>12</v>
      </c>
      <c r="C231" s="37"/>
      <c r="D231" s="29" t="s">
        <v>161</v>
      </c>
      <c r="E231" s="30" t="s">
        <v>206</v>
      </c>
      <c r="F231" s="29" t="s">
        <v>9</v>
      </c>
      <c r="G231" s="55">
        <v>100</v>
      </c>
      <c r="H231" s="59" t="s">
        <v>253</v>
      </c>
      <c r="I231" s="103">
        <v>0</v>
      </c>
      <c r="J231" s="101">
        <f t="shared" si="3"/>
        <v>0</v>
      </c>
      <c r="K231" s="56" t="s">
        <v>503</v>
      </c>
      <c r="L231" s="38"/>
    </row>
    <row r="232" spans="1:13" s="14" customFormat="1" ht="49.2" customHeight="1" outlineLevel="1" x14ac:dyDescent="0.25">
      <c r="A232" s="52"/>
      <c r="B232" s="32">
        <v>13</v>
      </c>
      <c r="C232" s="37"/>
      <c r="D232" s="29" t="s">
        <v>350</v>
      </c>
      <c r="E232" s="30" t="s">
        <v>206</v>
      </c>
      <c r="F232" s="29" t="s">
        <v>9</v>
      </c>
      <c r="G232" s="55">
        <v>100</v>
      </c>
      <c r="H232" s="59" t="s">
        <v>253</v>
      </c>
      <c r="I232" s="103">
        <v>0</v>
      </c>
      <c r="J232" s="101">
        <f t="shared" si="3"/>
        <v>0</v>
      </c>
      <c r="K232" s="56" t="s">
        <v>503</v>
      </c>
      <c r="L232" s="38"/>
    </row>
    <row r="233" spans="1:13" s="14" customFormat="1" ht="49.2" customHeight="1" outlineLevel="1" x14ac:dyDescent="0.25">
      <c r="A233" s="52"/>
      <c r="B233" s="32">
        <v>14</v>
      </c>
      <c r="C233" s="37"/>
      <c r="D233" s="29" t="s">
        <v>351</v>
      </c>
      <c r="E233" s="30" t="s">
        <v>206</v>
      </c>
      <c r="F233" s="29" t="s">
        <v>9</v>
      </c>
      <c r="G233" s="55">
        <v>100</v>
      </c>
      <c r="H233" s="64" t="s">
        <v>252</v>
      </c>
      <c r="I233" s="103">
        <v>0</v>
      </c>
      <c r="J233" s="101">
        <f t="shared" si="3"/>
        <v>0</v>
      </c>
      <c r="K233" s="56" t="s">
        <v>503</v>
      </c>
      <c r="L233" s="38"/>
    </row>
    <row r="234" spans="1:13" s="14" customFormat="1" ht="49.2" customHeight="1" outlineLevel="1" x14ac:dyDescent="0.25">
      <c r="A234" s="52"/>
      <c r="B234" s="32">
        <v>15</v>
      </c>
      <c r="C234" s="37"/>
      <c r="D234" s="31" t="s">
        <v>418</v>
      </c>
      <c r="E234" s="30" t="s">
        <v>31</v>
      </c>
      <c r="F234" s="29" t="s">
        <v>9</v>
      </c>
      <c r="G234" s="55">
        <v>300</v>
      </c>
      <c r="H234" s="56" t="s">
        <v>253</v>
      </c>
      <c r="I234" s="103">
        <v>0</v>
      </c>
      <c r="J234" s="101">
        <f t="shared" si="3"/>
        <v>0</v>
      </c>
      <c r="K234" s="56" t="s">
        <v>503</v>
      </c>
      <c r="L234" s="38"/>
    </row>
    <row r="235" spans="1:13" s="14" customFormat="1" ht="49.2" customHeight="1" outlineLevel="1" x14ac:dyDescent="0.25">
      <c r="A235" s="52"/>
      <c r="B235" s="32">
        <v>16</v>
      </c>
      <c r="C235" s="37"/>
      <c r="D235" s="29" t="s">
        <v>352</v>
      </c>
      <c r="E235" s="30" t="s">
        <v>31</v>
      </c>
      <c r="F235" s="29" t="s">
        <v>9</v>
      </c>
      <c r="G235" s="55">
        <v>250</v>
      </c>
      <c r="H235" s="64" t="s">
        <v>252</v>
      </c>
      <c r="I235" s="103">
        <v>0</v>
      </c>
      <c r="J235" s="85">
        <f t="shared" si="3"/>
        <v>0</v>
      </c>
      <c r="K235" s="56" t="s">
        <v>503</v>
      </c>
      <c r="L235" s="38"/>
    </row>
    <row r="236" spans="1:13" s="14" customFormat="1" ht="49.2" customHeight="1" outlineLevel="1" x14ac:dyDescent="0.25">
      <c r="A236" s="52"/>
      <c r="B236" s="32">
        <v>17</v>
      </c>
      <c r="C236" s="37"/>
      <c r="D236" s="29" t="s">
        <v>353</v>
      </c>
      <c r="E236" s="30" t="s">
        <v>31</v>
      </c>
      <c r="F236" s="29" t="s">
        <v>9</v>
      </c>
      <c r="G236" s="55">
        <v>150</v>
      </c>
      <c r="H236" s="56" t="s">
        <v>253</v>
      </c>
      <c r="I236" s="103">
        <v>0</v>
      </c>
      <c r="J236" s="85">
        <f t="shared" si="3"/>
        <v>0</v>
      </c>
      <c r="K236" s="56" t="s">
        <v>503</v>
      </c>
      <c r="L236" s="38"/>
    </row>
    <row r="237" spans="1:13" s="14" customFormat="1" ht="15.6" x14ac:dyDescent="0.25">
      <c r="A237" s="89">
        <v>12</v>
      </c>
      <c r="B237" s="89"/>
      <c r="C237" s="90" t="s">
        <v>267</v>
      </c>
      <c r="D237" s="90"/>
      <c r="E237" s="90" t="s">
        <v>7</v>
      </c>
      <c r="F237" s="90"/>
      <c r="G237" s="91">
        <f>SUM(G238:G264)</f>
        <v>3000</v>
      </c>
      <c r="H237" s="88"/>
      <c r="I237" s="98">
        <f>SUM(I238:I264)</f>
        <v>695.79739999999993</v>
      </c>
      <c r="J237" s="86">
        <f t="shared" si="3"/>
        <v>0.23193246666666664</v>
      </c>
      <c r="K237" s="88"/>
      <c r="L237" s="38"/>
    </row>
    <row r="238" spans="1:13" s="14" customFormat="1" ht="33" customHeight="1" outlineLevel="1" x14ac:dyDescent="0.25">
      <c r="A238" s="52"/>
      <c r="B238" s="32">
        <v>1</v>
      </c>
      <c r="C238" s="37"/>
      <c r="D238" s="29" t="s">
        <v>355</v>
      </c>
      <c r="E238" s="30" t="s">
        <v>452</v>
      </c>
      <c r="F238" s="29" t="s">
        <v>8</v>
      </c>
      <c r="G238" s="55">
        <f>80-40</f>
        <v>40</v>
      </c>
      <c r="H238" s="63" t="s">
        <v>253</v>
      </c>
      <c r="I238" s="103">
        <v>9.0664800000000003</v>
      </c>
      <c r="J238" s="101">
        <f t="shared" si="3"/>
        <v>0.226662</v>
      </c>
      <c r="K238" s="63" t="s">
        <v>532</v>
      </c>
      <c r="L238" s="46">
        <v>1</v>
      </c>
      <c r="M238" s="45" t="s">
        <v>467</v>
      </c>
    </row>
    <row r="239" spans="1:13" s="14" customFormat="1" ht="37.5" customHeight="1" outlineLevel="1" x14ac:dyDescent="0.25">
      <c r="A239" s="52"/>
      <c r="B239" s="32">
        <v>2</v>
      </c>
      <c r="C239" s="37"/>
      <c r="D239" s="29" t="s">
        <v>354</v>
      </c>
      <c r="E239" s="30" t="s">
        <v>451</v>
      </c>
      <c r="F239" s="29" t="s">
        <v>8</v>
      </c>
      <c r="G239" s="55">
        <v>80</v>
      </c>
      <c r="H239" s="63" t="s">
        <v>253</v>
      </c>
      <c r="I239" s="103">
        <v>80</v>
      </c>
      <c r="J239" s="101">
        <f t="shared" si="3"/>
        <v>1</v>
      </c>
      <c r="K239" s="63" t="s">
        <v>500</v>
      </c>
      <c r="L239" s="46">
        <v>1</v>
      </c>
      <c r="M239" s="45" t="s">
        <v>467</v>
      </c>
    </row>
    <row r="240" spans="1:13" s="14" customFormat="1" ht="34.5" customHeight="1" outlineLevel="1" x14ac:dyDescent="0.25">
      <c r="A240" s="52"/>
      <c r="B240" s="32">
        <v>3</v>
      </c>
      <c r="C240" s="37"/>
      <c r="D240" s="29" t="s">
        <v>355</v>
      </c>
      <c r="E240" s="30" t="s">
        <v>22</v>
      </c>
      <c r="F240" s="29" t="s">
        <v>8</v>
      </c>
      <c r="G240" s="55">
        <f>80+120</f>
        <v>200</v>
      </c>
      <c r="H240" s="63" t="s">
        <v>253</v>
      </c>
      <c r="I240" s="103">
        <v>200</v>
      </c>
      <c r="J240" s="101">
        <f t="shared" si="3"/>
        <v>1</v>
      </c>
      <c r="K240" s="63" t="s">
        <v>500</v>
      </c>
      <c r="L240" s="46">
        <v>1</v>
      </c>
      <c r="M240" s="45" t="s">
        <v>467</v>
      </c>
    </row>
    <row r="241" spans="1:13" s="14" customFormat="1" ht="49.2" customHeight="1" outlineLevel="1" x14ac:dyDescent="0.25">
      <c r="A241" s="52"/>
      <c r="B241" s="71">
        <v>4</v>
      </c>
      <c r="C241" s="37"/>
      <c r="D241" s="29" t="s">
        <v>453</v>
      </c>
      <c r="E241" s="30" t="s">
        <v>31</v>
      </c>
      <c r="F241" s="29" t="s">
        <v>9</v>
      </c>
      <c r="G241" s="55">
        <f>80+40</f>
        <v>120</v>
      </c>
      <c r="H241" s="63" t="s">
        <v>256</v>
      </c>
      <c r="I241" s="103">
        <v>0</v>
      </c>
      <c r="J241" s="101">
        <f t="shared" si="3"/>
        <v>0</v>
      </c>
      <c r="K241" s="56" t="s">
        <v>503</v>
      </c>
      <c r="L241" s="46">
        <v>1</v>
      </c>
      <c r="M241" s="45" t="s">
        <v>467</v>
      </c>
    </row>
    <row r="242" spans="1:13" s="14" customFormat="1" ht="48.75" customHeight="1" outlineLevel="1" x14ac:dyDescent="0.25">
      <c r="A242" s="52"/>
      <c r="B242" s="32">
        <v>5</v>
      </c>
      <c r="C242" s="37"/>
      <c r="D242" s="29" t="s">
        <v>454</v>
      </c>
      <c r="E242" s="30" t="s">
        <v>455</v>
      </c>
      <c r="F242" s="29" t="s">
        <v>9</v>
      </c>
      <c r="G242" s="55">
        <f>50</f>
        <v>50</v>
      </c>
      <c r="H242" s="63" t="s">
        <v>256</v>
      </c>
      <c r="I242" s="103">
        <v>0</v>
      </c>
      <c r="J242" s="101">
        <f t="shared" si="3"/>
        <v>0</v>
      </c>
      <c r="K242" s="63" t="s">
        <v>508</v>
      </c>
      <c r="L242" s="46">
        <v>1</v>
      </c>
      <c r="M242" s="45" t="s">
        <v>467</v>
      </c>
    </row>
    <row r="243" spans="1:13" s="14" customFormat="1" ht="50.25" customHeight="1" outlineLevel="1" x14ac:dyDescent="0.25">
      <c r="A243" s="52"/>
      <c r="B243" s="32">
        <v>6</v>
      </c>
      <c r="C243" s="31"/>
      <c r="D243" s="29" t="s">
        <v>454</v>
      </c>
      <c r="E243" s="30" t="s">
        <v>168</v>
      </c>
      <c r="F243" s="29" t="s">
        <v>464</v>
      </c>
      <c r="G243" s="55">
        <f>50+20</f>
        <v>70</v>
      </c>
      <c r="H243" s="63" t="s">
        <v>253</v>
      </c>
      <c r="I243" s="103">
        <v>0</v>
      </c>
      <c r="J243" s="101">
        <f t="shared" si="3"/>
        <v>0</v>
      </c>
      <c r="K243" s="56" t="s">
        <v>540</v>
      </c>
      <c r="L243" s="46">
        <v>1</v>
      </c>
      <c r="M243" s="45" t="s">
        <v>467</v>
      </c>
    </row>
    <row r="244" spans="1:13" s="14" customFormat="1" ht="54.75" customHeight="1" outlineLevel="1" x14ac:dyDescent="0.25">
      <c r="A244" s="52"/>
      <c r="B244" s="32">
        <v>7</v>
      </c>
      <c r="C244" s="31"/>
      <c r="D244" s="29" t="s">
        <v>104</v>
      </c>
      <c r="E244" s="30" t="s">
        <v>22</v>
      </c>
      <c r="F244" s="29" t="s">
        <v>464</v>
      </c>
      <c r="G244" s="55">
        <v>80</v>
      </c>
      <c r="H244" s="63" t="s">
        <v>253</v>
      </c>
      <c r="I244" s="103">
        <v>0</v>
      </c>
      <c r="J244" s="101">
        <f t="shared" si="3"/>
        <v>0</v>
      </c>
      <c r="K244" s="56" t="s">
        <v>541</v>
      </c>
      <c r="L244" s="38">
        <v>1</v>
      </c>
      <c r="M244" s="45" t="s">
        <v>467</v>
      </c>
    </row>
    <row r="245" spans="1:13" s="14" customFormat="1" ht="49.2" customHeight="1" outlineLevel="1" x14ac:dyDescent="0.25">
      <c r="A245" s="52"/>
      <c r="B245" s="32">
        <v>8</v>
      </c>
      <c r="C245" s="37"/>
      <c r="D245" s="29" t="s">
        <v>165</v>
      </c>
      <c r="E245" s="30" t="s">
        <v>31</v>
      </c>
      <c r="F245" s="29" t="s">
        <v>9</v>
      </c>
      <c r="G245" s="55">
        <f>60+10</f>
        <v>70</v>
      </c>
      <c r="H245" s="63" t="s">
        <v>256</v>
      </c>
      <c r="I245" s="103">
        <v>0</v>
      </c>
      <c r="J245" s="101">
        <f t="shared" si="3"/>
        <v>0</v>
      </c>
      <c r="K245" s="56" t="s">
        <v>503</v>
      </c>
      <c r="L245" s="46">
        <v>1</v>
      </c>
      <c r="M245" s="45" t="s">
        <v>467</v>
      </c>
    </row>
    <row r="246" spans="1:13" s="14" customFormat="1" ht="49.2" customHeight="1" outlineLevel="1" x14ac:dyDescent="0.25">
      <c r="A246" s="52"/>
      <c r="B246" s="32">
        <v>9</v>
      </c>
      <c r="C246" s="37"/>
      <c r="D246" s="29" t="s">
        <v>105</v>
      </c>
      <c r="E246" s="30" t="s">
        <v>22</v>
      </c>
      <c r="F246" s="29" t="s">
        <v>8</v>
      </c>
      <c r="G246" s="55">
        <v>80</v>
      </c>
      <c r="H246" s="63" t="s">
        <v>253</v>
      </c>
      <c r="I246" s="103">
        <v>80</v>
      </c>
      <c r="J246" s="101">
        <f t="shared" si="3"/>
        <v>1</v>
      </c>
      <c r="K246" s="63" t="s">
        <v>500</v>
      </c>
      <c r="L246" s="38"/>
    </row>
    <row r="247" spans="1:13" s="14" customFormat="1" ht="49.2" customHeight="1" outlineLevel="1" x14ac:dyDescent="0.25">
      <c r="A247" s="52"/>
      <c r="B247" s="32">
        <v>10</v>
      </c>
      <c r="C247" s="37"/>
      <c r="D247" s="29" t="s">
        <v>106</v>
      </c>
      <c r="E247" s="30" t="s">
        <v>22</v>
      </c>
      <c r="F247" s="29" t="s">
        <v>8</v>
      </c>
      <c r="G247" s="55">
        <v>80</v>
      </c>
      <c r="H247" s="63" t="s">
        <v>253</v>
      </c>
      <c r="I247" s="103">
        <v>0</v>
      </c>
      <c r="J247" s="101">
        <f t="shared" si="3"/>
        <v>0</v>
      </c>
      <c r="K247" s="63" t="s">
        <v>532</v>
      </c>
      <c r="L247" s="38"/>
    </row>
    <row r="248" spans="1:13" s="14" customFormat="1" ht="49.2" customHeight="1" outlineLevel="1" x14ac:dyDescent="0.25">
      <c r="A248" s="52"/>
      <c r="B248" s="32">
        <v>11</v>
      </c>
      <c r="C248" s="37"/>
      <c r="D248" s="29" t="s">
        <v>107</v>
      </c>
      <c r="E248" s="30" t="s">
        <v>22</v>
      </c>
      <c r="F248" s="29" t="s">
        <v>8</v>
      </c>
      <c r="G248" s="55">
        <v>80</v>
      </c>
      <c r="H248" s="63" t="s">
        <v>253</v>
      </c>
      <c r="I248" s="103">
        <v>80</v>
      </c>
      <c r="J248" s="101">
        <f t="shared" si="3"/>
        <v>1</v>
      </c>
      <c r="K248" s="63" t="s">
        <v>500</v>
      </c>
      <c r="L248" s="38"/>
    </row>
    <row r="249" spans="1:13" s="14" customFormat="1" ht="49.2" customHeight="1" outlineLevel="1" x14ac:dyDescent="0.25">
      <c r="A249" s="52"/>
      <c r="B249" s="32">
        <v>12</v>
      </c>
      <c r="C249" s="37"/>
      <c r="D249" s="29" t="s">
        <v>108</v>
      </c>
      <c r="E249" s="30" t="s">
        <v>22</v>
      </c>
      <c r="F249" s="29" t="s">
        <v>8</v>
      </c>
      <c r="G249" s="55">
        <v>80</v>
      </c>
      <c r="H249" s="63" t="s">
        <v>253</v>
      </c>
      <c r="I249" s="103">
        <v>75.677000000000007</v>
      </c>
      <c r="J249" s="101">
        <f t="shared" si="3"/>
        <v>0.94596250000000004</v>
      </c>
      <c r="K249" s="63" t="s">
        <v>530</v>
      </c>
      <c r="L249" s="38"/>
    </row>
    <row r="250" spans="1:13" s="14" customFormat="1" ht="30.9" customHeight="1" outlineLevel="1" x14ac:dyDescent="0.25">
      <c r="A250" s="52"/>
      <c r="B250" s="32">
        <v>13</v>
      </c>
      <c r="C250" s="37"/>
      <c r="D250" s="29" t="s">
        <v>109</v>
      </c>
      <c r="E250" s="30" t="s">
        <v>22</v>
      </c>
      <c r="F250" s="29" t="s">
        <v>8</v>
      </c>
      <c r="G250" s="55">
        <v>80</v>
      </c>
      <c r="H250" s="63" t="s">
        <v>253</v>
      </c>
      <c r="I250" s="103">
        <v>0</v>
      </c>
      <c r="J250" s="101">
        <f t="shared" si="3"/>
        <v>0</v>
      </c>
      <c r="K250" s="63" t="s">
        <v>532</v>
      </c>
      <c r="L250" s="38"/>
    </row>
    <row r="251" spans="1:13" s="14" customFormat="1" ht="49.2" customHeight="1" outlineLevel="1" x14ac:dyDescent="0.25">
      <c r="A251" s="52"/>
      <c r="B251" s="32">
        <v>14</v>
      </c>
      <c r="C251" s="37"/>
      <c r="D251" s="29" t="s">
        <v>110</v>
      </c>
      <c r="E251" s="30" t="s">
        <v>22</v>
      </c>
      <c r="F251" s="29" t="s">
        <v>8</v>
      </c>
      <c r="G251" s="55">
        <v>80</v>
      </c>
      <c r="H251" s="63" t="s">
        <v>253</v>
      </c>
      <c r="I251" s="103">
        <v>30</v>
      </c>
      <c r="J251" s="101">
        <f t="shared" si="3"/>
        <v>0.375</v>
      </c>
      <c r="K251" s="63" t="s">
        <v>532</v>
      </c>
      <c r="L251" s="38"/>
    </row>
    <row r="252" spans="1:13" s="14" customFormat="1" ht="30.9" customHeight="1" outlineLevel="1" x14ac:dyDescent="0.25">
      <c r="A252" s="52"/>
      <c r="B252" s="32">
        <v>15</v>
      </c>
      <c r="C252" s="37"/>
      <c r="D252" s="29" t="s">
        <v>111</v>
      </c>
      <c r="E252" s="30" t="s">
        <v>22</v>
      </c>
      <c r="F252" s="29" t="s">
        <v>8</v>
      </c>
      <c r="G252" s="55">
        <v>80</v>
      </c>
      <c r="H252" s="63" t="s">
        <v>253</v>
      </c>
      <c r="I252" s="103">
        <v>0</v>
      </c>
      <c r="J252" s="85">
        <f t="shared" si="3"/>
        <v>0</v>
      </c>
      <c r="K252" s="63" t="s">
        <v>532</v>
      </c>
      <c r="L252" s="38"/>
    </row>
    <row r="253" spans="1:13" s="14" customFormat="1" ht="30.9" customHeight="1" outlineLevel="1" x14ac:dyDescent="0.25">
      <c r="A253" s="52"/>
      <c r="B253" s="32">
        <v>16</v>
      </c>
      <c r="C253" s="37"/>
      <c r="D253" s="29" t="s">
        <v>112</v>
      </c>
      <c r="E253" s="30" t="s">
        <v>22</v>
      </c>
      <c r="F253" s="29" t="s">
        <v>8</v>
      </c>
      <c r="G253" s="55">
        <v>80</v>
      </c>
      <c r="H253" s="63" t="s">
        <v>253</v>
      </c>
      <c r="I253" s="103">
        <v>0</v>
      </c>
      <c r="J253" s="101">
        <f t="shared" si="3"/>
        <v>0</v>
      </c>
      <c r="K253" s="63" t="s">
        <v>532</v>
      </c>
      <c r="L253" s="38"/>
    </row>
    <row r="254" spans="1:13" s="14" customFormat="1" ht="49.2" customHeight="1" outlineLevel="1" x14ac:dyDescent="0.25">
      <c r="A254" s="52"/>
      <c r="B254" s="32">
        <v>17</v>
      </c>
      <c r="C254" s="37"/>
      <c r="D254" s="29" t="s">
        <v>113</v>
      </c>
      <c r="E254" s="30" t="s">
        <v>22</v>
      </c>
      <c r="F254" s="29" t="s">
        <v>8</v>
      </c>
      <c r="G254" s="55">
        <v>80</v>
      </c>
      <c r="H254" s="63" t="s">
        <v>253</v>
      </c>
      <c r="I254" s="103">
        <v>0</v>
      </c>
      <c r="J254" s="101">
        <f t="shared" si="3"/>
        <v>0</v>
      </c>
      <c r="K254" s="63" t="s">
        <v>532</v>
      </c>
      <c r="L254" s="38"/>
    </row>
    <row r="255" spans="1:13" s="14" customFormat="1" ht="30.9" customHeight="1" outlineLevel="1" x14ac:dyDescent="0.25">
      <c r="A255" s="52"/>
      <c r="B255" s="32">
        <v>18</v>
      </c>
      <c r="C255" s="37"/>
      <c r="D255" s="29" t="s">
        <v>114</v>
      </c>
      <c r="E255" s="30" t="s">
        <v>22</v>
      </c>
      <c r="F255" s="29" t="s">
        <v>8</v>
      </c>
      <c r="G255" s="55">
        <v>80</v>
      </c>
      <c r="H255" s="63" t="s">
        <v>253</v>
      </c>
      <c r="I255" s="103">
        <v>80</v>
      </c>
      <c r="J255" s="101">
        <f t="shared" si="3"/>
        <v>1</v>
      </c>
      <c r="K255" s="63" t="s">
        <v>500</v>
      </c>
      <c r="L255" s="38"/>
    </row>
    <row r="256" spans="1:13" s="14" customFormat="1" ht="49.2" customHeight="1" outlineLevel="1" x14ac:dyDescent="0.25">
      <c r="A256" s="52"/>
      <c r="B256" s="32">
        <v>19</v>
      </c>
      <c r="C256" s="37"/>
      <c r="D256" s="29" t="s">
        <v>115</v>
      </c>
      <c r="E256" s="30" t="s">
        <v>22</v>
      </c>
      <c r="F256" s="29" t="s">
        <v>8</v>
      </c>
      <c r="G256" s="55">
        <v>80</v>
      </c>
      <c r="H256" s="63" t="s">
        <v>253</v>
      </c>
      <c r="I256" s="103">
        <v>0</v>
      </c>
      <c r="J256" s="101">
        <f t="shared" si="3"/>
        <v>0</v>
      </c>
      <c r="K256" s="63" t="s">
        <v>532</v>
      </c>
      <c r="L256" s="38"/>
    </row>
    <row r="257" spans="1:13" s="14" customFormat="1" ht="33" customHeight="1" outlineLevel="1" x14ac:dyDescent="0.25">
      <c r="A257" s="52"/>
      <c r="B257" s="32">
        <v>20</v>
      </c>
      <c r="C257" s="37"/>
      <c r="D257" s="29" t="s">
        <v>162</v>
      </c>
      <c r="E257" s="30" t="s">
        <v>171</v>
      </c>
      <c r="F257" s="29" t="s">
        <v>9</v>
      </c>
      <c r="G257" s="55">
        <v>80</v>
      </c>
      <c r="H257" s="56" t="s">
        <v>256</v>
      </c>
      <c r="I257" s="103">
        <v>0</v>
      </c>
      <c r="J257" s="101">
        <f t="shared" si="3"/>
        <v>0</v>
      </c>
      <c r="K257" s="56" t="s">
        <v>516</v>
      </c>
      <c r="L257" s="38"/>
    </row>
    <row r="258" spans="1:13" s="14" customFormat="1" ht="49.2" customHeight="1" outlineLevel="1" x14ac:dyDescent="0.25">
      <c r="A258" s="52"/>
      <c r="B258" s="32">
        <v>21</v>
      </c>
      <c r="C258" s="37"/>
      <c r="D258" s="29" t="s">
        <v>163</v>
      </c>
      <c r="E258" s="30" t="s">
        <v>164</v>
      </c>
      <c r="F258" s="29" t="s">
        <v>9</v>
      </c>
      <c r="G258" s="55">
        <v>80</v>
      </c>
      <c r="H258" s="56" t="s">
        <v>256</v>
      </c>
      <c r="I258" s="103">
        <v>0</v>
      </c>
      <c r="J258" s="101">
        <f t="shared" si="3"/>
        <v>0</v>
      </c>
      <c r="K258" s="56" t="s">
        <v>517</v>
      </c>
      <c r="L258" s="38"/>
    </row>
    <row r="259" spans="1:13" s="14" customFormat="1" ht="36.75" customHeight="1" outlineLevel="1" x14ac:dyDescent="0.25">
      <c r="A259" s="52"/>
      <c r="B259" s="32">
        <v>22</v>
      </c>
      <c r="C259" s="37"/>
      <c r="D259" s="29" t="s">
        <v>165</v>
      </c>
      <c r="E259" s="31" t="s">
        <v>166</v>
      </c>
      <c r="F259" s="29" t="s">
        <v>9</v>
      </c>
      <c r="G259" s="55">
        <f>200-100+100</f>
        <v>200</v>
      </c>
      <c r="H259" s="56" t="s">
        <v>256</v>
      </c>
      <c r="I259" s="103">
        <v>0</v>
      </c>
      <c r="J259" s="101">
        <f t="shared" si="3"/>
        <v>0</v>
      </c>
      <c r="K259" s="56" t="s">
        <v>518</v>
      </c>
      <c r="L259" s="46"/>
    </row>
    <row r="260" spans="1:13" s="14" customFormat="1" ht="33.75" customHeight="1" outlineLevel="1" x14ac:dyDescent="0.25">
      <c r="A260" s="52"/>
      <c r="B260" s="32">
        <v>23</v>
      </c>
      <c r="C260" s="37"/>
      <c r="D260" s="29" t="s">
        <v>167</v>
      </c>
      <c r="E260" s="30" t="s">
        <v>164</v>
      </c>
      <c r="F260" s="29" t="s">
        <v>9</v>
      </c>
      <c r="G260" s="55">
        <v>200</v>
      </c>
      <c r="H260" s="56" t="s">
        <v>256</v>
      </c>
      <c r="I260" s="103">
        <v>61.053919999999998</v>
      </c>
      <c r="J260" s="101">
        <f t="shared" si="3"/>
        <v>0.30526959999999997</v>
      </c>
      <c r="K260" s="56" t="s">
        <v>500</v>
      </c>
      <c r="L260" s="38"/>
    </row>
    <row r="261" spans="1:13" s="14" customFormat="1" ht="51" customHeight="1" outlineLevel="1" x14ac:dyDescent="0.25">
      <c r="A261" s="52"/>
      <c r="B261" s="32">
        <v>24</v>
      </c>
      <c r="C261" s="37"/>
      <c r="D261" s="29" t="s">
        <v>456</v>
      </c>
      <c r="E261" s="30" t="s">
        <v>459</v>
      </c>
      <c r="F261" s="29" t="s">
        <v>464</v>
      </c>
      <c r="G261" s="55">
        <f>120-20</f>
        <v>100</v>
      </c>
      <c r="H261" s="56" t="s">
        <v>253</v>
      </c>
      <c r="I261" s="103">
        <v>0</v>
      </c>
      <c r="J261" s="101">
        <f t="shared" si="3"/>
        <v>0</v>
      </c>
      <c r="K261" s="56" t="s">
        <v>542</v>
      </c>
      <c r="L261" s="46">
        <v>1</v>
      </c>
      <c r="M261" s="45" t="s">
        <v>467</v>
      </c>
    </row>
    <row r="262" spans="1:13" s="14" customFormat="1" ht="54" customHeight="1" outlineLevel="1" x14ac:dyDescent="0.25">
      <c r="A262" s="52"/>
      <c r="B262" s="32">
        <v>25</v>
      </c>
      <c r="C262" s="37"/>
      <c r="D262" s="29" t="s">
        <v>457</v>
      </c>
      <c r="E262" s="30" t="s">
        <v>458</v>
      </c>
      <c r="F262" s="29" t="s">
        <v>464</v>
      </c>
      <c r="G262" s="55">
        <f>70-10</f>
        <v>60</v>
      </c>
      <c r="H262" s="63" t="s">
        <v>253</v>
      </c>
      <c r="I262" s="103">
        <v>0</v>
      </c>
      <c r="J262" s="101">
        <f t="shared" si="3"/>
        <v>0</v>
      </c>
      <c r="K262" s="56" t="s">
        <v>543</v>
      </c>
      <c r="L262" s="46">
        <v>1</v>
      </c>
      <c r="M262" s="45" t="s">
        <v>467</v>
      </c>
    </row>
    <row r="263" spans="1:13" s="14" customFormat="1" ht="66" customHeight="1" outlineLevel="1" x14ac:dyDescent="0.25">
      <c r="A263" s="52"/>
      <c r="B263" s="32">
        <v>27</v>
      </c>
      <c r="C263" s="37"/>
      <c r="D263" s="29" t="s">
        <v>169</v>
      </c>
      <c r="E263" s="30" t="s">
        <v>251</v>
      </c>
      <c r="F263" s="29" t="s">
        <v>464</v>
      </c>
      <c r="G263" s="55">
        <v>600</v>
      </c>
      <c r="H263" s="63" t="s">
        <v>253</v>
      </c>
      <c r="I263" s="103">
        <v>0</v>
      </c>
      <c r="J263" s="101">
        <f t="shared" ref="J263:J324" si="4">I263/G263</f>
        <v>0</v>
      </c>
      <c r="K263" s="56" t="s">
        <v>544</v>
      </c>
      <c r="L263" s="38">
        <v>1</v>
      </c>
      <c r="M263" s="45" t="s">
        <v>467</v>
      </c>
    </row>
    <row r="264" spans="1:13" s="14" customFormat="1" ht="39" customHeight="1" outlineLevel="1" x14ac:dyDescent="0.25">
      <c r="A264" s="52"/>
      <c r="B264" s="32">
        <v>28</v>
      </c>
      <c r="C264" s="37"/>
      <c r="D264" s="29" t="s">
        <v>356</v>
      </c>
      <c r="E264" s="30" t="s">
        <v>170</v>
      </c>
      <c r="F264" s="29" t="s">
        <v>9</v>
      </c>
      <c r="G264" s="55">
        <v>90</v>
      </c>
      <c r="H264" s="56" t="s">
        <v>256</v>
      </c>
      <c r="I264" s="103">
        <v>0</v>
      </c>
      <c r="J264" s="101">
        <f t="shared" si="4"/>
        <v>0</v>
      </c>
      <c r="K264" s="56" t="s">
        <v>519</v>
      </c>
      <c r="L264" s="38"/>
    </row>
    <row r="265" spans="1:13" s="14" customFormat="1" ht="15.6" x14ac:dyDescent="0.25">
      <c r="A265" s="89">
        <v>13</v>
      </c>
      <c r="B265" s="89"/>
      <c r="C265" s="90" t="s">
        <v>19</v>
      </c>
      <c r="D265" s="90"/>
      <c r="E265" s="90" t="s">
        <v>7</v>
      </c>
      <c r="F265" s="90"/>
      <c r="G265" s="91">
        <f>SUM(G266:G298)</f>
        <v>3000</v>
      </c>
      <c r="H265" s="88"/>
      <c r="I265" s="98">
        <f>SUM(I266:I298)</f>
        <v>358.01334000000003</v>
      </c>
      <c r="J265" s="86">
        <f t="shared" si="4"/>
        <v>0.11933778</v>
      </c>
      <c r="K265" s="88"/>
      <c r="L265" s="38"/>
    </row>
    <row r="266" spans="1:13" s="14" customFormat="1" ht="49.95" customHeight="1" outlineLevel="1" x14ac:dyDescent="0.25">
      <c r="A266" s="52"/>
      <c r="B266" s="32">
        <v>1</v>
      </c>
      <c r="C266" s="33"/>
      <c r="D266" s="29" t="s">
        <v>172</v>
      </c>
      <c r="E266" s="30" t="s">
        <v>173</v>
      </c>
      <c r="F266" s="29" t="s">
        <v>9</v>
      </c>
      <c r="G266" s="60">
        <v>70</v>
      </c>
      <c r="H266" s="56" t="s">
        <v>256</v>
      </c>
      <c r="I266" s="103">
        <v>0</v>
      </c>
      <c r="J266" s="101">
        <f t="shared" si="4"/>
        <v>0</v>
      </c>
      <c r="K266" s="56" t="s">
        <v>520</v>
      </c>
      <c r="L266" s="38"/>
    </row>
    <row r="267" spans="1:13" s="14" customFormat="1" ht="34.950000000000003" customHeight="1" outlineLevel="1" x14ac:dyDescent="0.25">
      <c r="A267" s="52"/>
      <c r="B267" s="32">
        <v>2</v>
      </c>
      <c r="C267" s="33"/>
      <c r="D267" s="29" t="s">
        <v>174</v>
      </c>
      <c r="E267" s="30" t="s">
        <v>175</v>
      </c>
      <c r="F267" s="29" t="s">
        <v>9</v>
      </c>
      <c r="G267" s="60">
        <v>180</v>
      </c>
      <c r="H267" s="56" t="s">
        <v>256</v>
      </c>
      <c r="I267" s="103">
        <v>0</v>
      </c>
      <c r="J267" s="101">
        <f t="shared" si="4"/>
        <v>0</v>
      </c>
      <c r="K267" s="56" t="s">
        <v>547</v>
      </c>
      <c r="L267" s="38"/>
    </row>
    <row r="268" spans="1:13" s="14" customFormat="1" ht="83.25" customHeight="1" outlineLevel="1" x14ac:dyDescent="0.25">
      <c r="A268" s="52"/>
      <c r="B268" s="32">
        <v>3</v>
      </c>
      <c r="C268" s="33"/>
      <c r="D268" s="29" t="s">
        <v>176</v>
      </c>
      <c r="E268" s="30" t="s">
        <v>177</v>
      </c>
      <c r="F268" s="29" t="s">
        <v>9</v>
      </c>
      <c r="G268" s="60">
        <v>60</v>
      </c>
      <c r="H268" s="56" t="s">
        <v>256</v>
      </c>
      <c r="I268" s="103">
        <v>0</v>
      </c>
      <c r="J268" s="101">
        <f t="shared" si="4"/>
        <v>0</v>
      </c>
      <c r="K268" s="56" t="s">
        <v>508</v>
      </c>
      <c r="L268" s="38"/>
    </row>
    <row r="269" spans="1:13" s="14" customFormat="1" ht="50.25" customHeight="1" outlineLevel="1" x14ac:dyDescent="0.25">
      <c r="A269" s="52"/>
      <c r="B269" s="32">
        <v>4</v>
      </c>
      <c r="C269" s="33"/>
      <c r="D269" s="29" t="s">
        <v>178</v>
      </c>
      <c r="E269" s="30" t="s">
        <v>179</v>
      </c>
      <c r="F269" s="29" t="s">
        <v>9</v>
      </c>
      <c r="G269" s="60">
        <v>90</v>
      </c>
      <c r="H269" s="56" t="s">
        <v>256</v>
      </c>
      <c r="I269" s="103">
        <v>0</v>
      </c>
      <c r="J269" s="101">
        <f t="shared" si="4"/>
        <v>0</v>
      </c>
      <c r="K269" s="56" t="s">
        <v>521</v>
      </c>
      <c r="L269" s="38"/>
    </row>
    <row r="270" spans="1:13" s="14" customFormat="1" ht="34.5" customHeight="1" outlineLevel="1" x14ac:dyDescent="0.25">
      <c r="A270" s="52"/>
      <c r="B270" s="32">
        <v>5</v>
      </c>
      <c r="C270" s="33"/>
      <c r="D270" s="29" t="s">
        <v>116</v>
      </c>
      <c r="E270" s="30" t="s">
        <v>180</v>
      </c>
      <c r="F270" s="29" t="s">
        <v>9</v>
      </c>
      <c r="G270" s="60">
        <v>100</v>
      </c>
      <c r="H270" s="56" t="s">
        <v>256</v>
      </c>
      <c r="I270" s="103">
        <v>58.760350000000003</v>
      </c>
      <c r="J270" s="101">
        <f t="shared" si="4"/>
        <v>0.58760350000000006</v>
      </c>
      <c r="K270" s="56" t="s">
        <v>500</v>
      </c>
      <c r="L270" s="38"/>
    </row>
    <row r="271" spans="1:13" s="14" customFormat="1" ht="49.5" customHeight="1" outlineLevel="1" x14ac:dyDescent="0.25">
      <c r="A271" s="52"/>
      <c r="B271" s="32">
        <v>6</v>
      </c>
      <c r="C271" s="33"/>
      <c r="D271" s="29" t="s">
        <v>181</v>
      </c>
      <c r="E271" s="30" t="s">
        <v>238</v>
      </c>
      <c r="F271" s="29" t="s">
        <v>9</v>
      </c>
      <c r="G271" s="55">
        <v>50</v>
      </c>
      <c r="H271" s="56" t="s">
        <v>256</v>
      </c>
      <c r="I271" s="103">
        <v>0</v>
      </c>
      <c r="J271" s="101">
        <f t="shared" si="4"/>
        <v>0</v>
      </c>
      <c r="K271" s="64" t="s">
        <v>522</v>
      </c>
      <c r="L271" s="80">
        <v>3</v>
      </c>
      <c r="M271" s="78" t="s">
        <v>493</v>
      </c>
    </row>
    <row r="272" spans="1:13" s="14" customFormat="1" ht="49.5" customHeight="1" outlineLevel="1" x14ac:dyDescent="0.25">
      <c r="A272" s="52"/>
      <c r="B272" s="32">
        <v>7</v>
      </c>
      <c r="C272" s="33"/>
      <c r="D272" s="29" t="s">
        <v>183</v>
      </c>
      <c r="E272" s="30" t="s">
        <v>182</v>
      </c>
      <c r="F272" s="29" t="s">
        <v>9</v>
      </c>
      <c r="G272" s="55">
        <v>70</v>
      </c>
      <c r="H272" s="56" t="s">
        <v>256</v>
      </c>
      <c r="I272" s="103">
        <v>0</v>
      </c>
      <c r="J272" s="101">
        <f t="shared" si="4"/>
        <v>0</v>
      </c>
      <c r="K272" s="56" t="s">
        <v>523</v>
      </c>
      <c r="L272" s="38"/>
    </row>
    <row r="273" spans="1:13" s="14" customFormat="1" ht="46.5" customHeight="1" outlineLevel="1" x14ac:dyDescent="0.25">
      <c r="A273" s="52"/>
      <c r="B273" s="32">
        <v>8</v>
      </c>
      <c r="C273" s="33"/>
      <c r="D273" s="29" t="s">
        <v>184</v>
      </c>
      <c r="E273" s="30" t="s">
        <v>442</v>
      </c>
      <c r="F273" s="29" t="s">
        <v>9</v>
      </c>
      <c r="G273" s="55">
        <v>80</v>
      </c>
      <c r="H273" s="56" t="s">
        <v>256</v>
      </c>
      <c r="I273" s="103">
        <v>0</v>
      </c>
      <c r="J273" s="101">
        <f t="shared" si="4"/>
        <v>0</v>
      </c>
      <c r="K273" s="56" t="s">
        <v>524</v>
      </c>
      <c r="L273" s="46">
        <v>1</v>
      </c>
      <c r="M273" s="45" t="s">
        <v>467</v>
      </c>
    </row>
    <row r="274" spans="1:13" s="14" customFormat="1" ht="65.25" customHeight="1" outlineLevel="1" x14ac:dyDescent="0.25">
      <c r="A274" s="52"/>
      <c r="B274" s="32">
        <v>9</v>
      </c>
      <c r="C274" s="33"/>
      <c r="D274" s="29" t="s">
        <v>185</v>
      </c>
      <c r="E274" s="30" t="s">
        <v>186</v>
      </c>
      <c r="F274" s="29" t="s">
        <v>9</v>
      </c>
      <c r="G274" s="55">
        <v>100</v>
      </c>
      <c r="H274" s="56" t="s">
        <v>256</v>
      </c>
      <c r="I274" s="103">
        <v>0</v>
      </c>
      <c r="J274" s="101">
        <f t="shared" si="4"/>
        <v>0</v>
      </c>
      <c r="K274" s="56" t="s">
        <v>524</v>
      </c>
      <c r="L274" s="38"/>
    </row>
    <row r="275" spans="1:13" s="14" customFormat="1" ht="49.5" customHeight="1" outlineLevel="1" x14ac:dyDescent="0.25">
      <c r="A275" s="52"/>
      <c r="B275" s="32">
        <v>10</v>
      </c>
      <c r="C275" s="33"/>
      <c r="D275" s="29" t="s">
        <v>187</v>
      </c>
      <c r="E275" s="30" t="s">
        <v>475</v>
      </c>
      <c r="F275" s="29" t="s">
        <v>9</v>
      </c>
      <c r="G275" s="55">
        <v>100</v>
      </c>
      <c r="H275" s="56" t="s">
        <v>256</v>
      </c>
      <c r="I275" s="103">
        <v>0</v>
      </c>
      <c r="J275" s="101">
        <f t="shared" si="4"/>
        <v>0</v>
      </c>
      <c r="K275" s="56" t="s">
        <v>524</v>
      </c>
      <c r="L275" s="76">
        <v>2</v>
      </c>
      <c r="M275" s="74" t="s">
        <v>481</v>
      </c>
    </row>
    <row r="276" spans="1:13" s="14" customFormat="1" ht="33" customHeight="1" outlineLevel="1" x14ac:dyDescent="0.25">
      <c r="A276" s="52"/>
      <c r="B276" s="32">
        <v>11</v>
      </c>
      <c r="C276" s="33"/>
      <c r="D276" s="29" t="s">
        <v>188</v>
      </c>
      <c r="E276" s="30" t="s">
        <v>189</v>
      </c>
      <c r="F276" s="29" t="s">
        <v>9</v>
      </c>
      <c r="G276" s="55">
        <v>100</v>
      </c>
      <c r="H276" s="56" t="s">
        <v>256</v>
      </c>
      <c r="I276" s="103">
        <v>0</v>
      </c>
      <c r="J276" s="101">
        <f t="shared" si="4"/>
        <v>0</v>
      </c>
      <c r="K276" s="56" t="s">
        <v>526</v>
      </c>
      <c r="L276" s="38"/>
    </row>
    <row r="277" spans="1:13" s="14" customFormat="1" ht="48.75" customHeight="1" outlineLevel="1" x14ac:dyDescent="0.25">
      <c r="A277" s="52"/>
      <c r="B277" s="32">
        <v>12</v>
      </c>
      <c r="C277" s="33"/>
      <c r="D277" s="29" t="s">
        <v>190</v>
      </c>
      <c r="E277" s="30" t="s">
        <v>182</v>
      </c>
      <c r="F277" s="29" t="s">
        <v>9</v>
      </c>
      <c r="G277" s="55">
        <v>70</v>
      </c>
      <c r="H277" s="56" t="s">
        <v>256</v>
      </c>
      <c r="I277" s="103">
        <v>70</v>
      </c>
      <c r="J277" s="101">
        <f t="shared" si="4"/>
        <v>1</v>
      </c>
      <c r="K277" s="56" t="s">
        <v>500</v>
      </c>
      <c r="L277" s="38"/>
    </row>
    <row r="278" spans="1:13" s="14" customFormat="1" ht="37.5" customHeight="1" outlineLevel="1" x14ac:dyDescent="0.25">
      <c r="A278" s="52"/>
      <c r="B278" s="32">
        <v>13</v>
      </c>
      <c r="C278" s="33"/>
      <c r="D278" s="29" t="s">
        <v>191</v>
      </c>
      <c r="E278" s="30" t="s">
        <v>192</v>
      </c>
      <c r="F278" s="29" t="s">
        <v>9</v>
      </c>
      <c r="G278" s="55">
        <v>100</v>
      </c>
      <c r="H278" s="56" t="s">
        <v>256</v>
      </c>
      <c r="I278" s="103">
        <v>0</v>
      </c>
      <c r="J278" s="101">
        <f t="shared" si="4"/>
        <v>0</v>
      </c>
      <c r="K278" s="56" t="s">
        <v>508</v>
      </c>
      <c r="L278" s="38"/>
    </row>
    <row r="279" spans="1:13" s="14" customFormat="1" ht="47.1" customHeight="1" outlineLevel="1" x14ac:dyDescent="0.25">
      <c r="A279" s="52"/>
      <c r="B279" s="32">
        <v>14</v>
      </c>
      <c r="C279" s="33"/>
      <c r="D279" s="29" t="s">
        <v>357</v>
      </c>
      <c r="E279" s="30" t="s">
        <v>461</v>
      </c>
      <c r="F279" s="29" t="s">
        <v>9</v>
      </c>
      <c r="G279" s="55">
        <v>80</v>
      </c>
      <c r="H279" s="56" t="s">
        <v>256</v>
      </c>
      <c r="I279" s="103">
        <v>46.126260000000002</v>
      </c>
      <c r="J279" s="101">
        <f t="shared" si="4"/>
        <v>0.57657825000000007</v>
      </c>
      <c r="K279" s="56" t="s">
        <v>500</v>
      </c>
      <c r="L279" s="46">
        <v>1</v>
      </c>
      <c r="M279" s="45" t="s">
        <v>467</v>
      </c>
    </row>
    <row r="280" spans="1:13" s="14" customFormat="1" ht="33.75" customHeight="1" outlineLevel="1" x14ac:dyDescent="0.25">
      <c r="A280" s="52"/>
      <c r="B280" s="32">
        <v>15</v>
      </c>
      <c r="C280" s="33"/>
      <c r="D280" s="29" t="s">
        <v>193</v>
      </c>
      <c r="E280" s="30" t="s">
        <v>194</v>
      </c>
      <c r="F280" s="29" t="s">
        <v>9</v>
      </c>
      <c r="G280" s="55">
        <v>60</v>
      </c>
      <c r="H280" s="56" t="s">
        <v>256</v>
      </c>
      <c r="I280" s="103">
        <v>0</v>
      </c>
      <c r="J280" s="101">
        <f t="shared" si="4"/>
        <v>0</v>
      </c>
      <c r="K280" s="56" t="s">
        <v>523</v>
      </c>
      <c r="L280" s="38"/>
    </row>
    <row r="281" spans="1:13" s="14" customFormat="1" ht="47.1" customHeight="1" outlineLevel="1" x14ac:dyDescent="0.25">
      <c r="A281" s="52"/>
      <c r="B281" s="32">
        <v>16</v>
      </c>
      <c r="C281" s="33"/>
      <c r="D281" s="29" t="s">
        <v>195</v>
      </c>
      <c r="E281" s="30" t="s">
        <v>196</v>
      </c>
      <c r="F281" s="29" t="s">
        <v>9</v>
      </c>
      <c r="G281" s="55">
        <v>50</v>
      </c>
      <c r="H281" s="56" t="s">
        <v>256</v>
      </c>
      <c r="I281" s="103">
        <v>0</v>
      </c>
      <c r="J281" s="101">
        <f t="shared" si="4"/>
        <v>0</v>
      </c>
      <c r="K281" s="56" t="s">
        <v>523</v>
      </c>
      <c r="L281" s="38"/>
    </row>
    <row r="282" spans="1:13" s="14" customFormat="1" ht="63" customHeight="1" outlineLevel="1" x14ac:dyDescent="0.25">
      <c r="A282" s="52"/>
      <c r="B282" s="32">
        <v>17</v>
      </c>
      <c r="C282" s="33"/>
      <c r="D282" s="29" t="s">
        <v>117</v>
      </c>
      <c r="E282" s="30" t="s">
        <v>460</v>
      </c>
      <c r="F282" s="29" t="s">
        <v>9</v>
      </c>
      <c r="G282" s="55">
        <v>100</v>
      </c>
      <c r="H282" s="56" t="s">
        <v>256</v>
      </c>
      <c r="I282" s="103">
        <v>0</v>
      </c>
      <c r="J282" s="101">
        <f t="shared" si="4"/>
        <v>0</v>
      </c>
      <c r="K282" s="56" t="s">
        <v>508</v>
      </c>
      <c r="L282" s="46">
        <v>1</v>
      </c>
      <c r="M282" s="45" t="s">
        <v>467</v>
      </c>
    </row>
    <row r="283" spans="1:13" s="14" customFormat="1" ht="36.75" customHeight="1" outlineLevel="1" x14ac:dyDescent="0.25">
      <c r="A283" s="52"/>
      <c r="B283" s="32">
        <v>18</v>
      </c>
      <c r="C283" s="33"/>
      <c r="D283" s="29" t="s">
        <v>197</v>
      </c>
      <c r="E283" s="30" t="s">
        <v>198</v>
      </c>
      <c r="F283" s="29" t="s">
        <v>9</v>
      </c>
      <c r="G283" s="55">
        <v>100</v>
      </c>
      <c r="H283" s="56" t="s">
        <v>256</v>
      </c>
      <c r="I283" s="103">
        <v>63.376730000000002</v>
      </c>
      <c r="J283" s="101">
        <f t="shared" si="4"/>
        <v>0.63376730000000003</v>
      </c>
      <c r="K283" s="56" t="s">
        <v>500</v>
      </c>
      <c r="L283" s="38"/>
    </row>
    <row r="284" spans="1:13" s="14" customFormat="1" ht="34.5" customHeight="1" outlineLevel="1" x14ac:dyDescent="0.25">
      <c r="A284" s="52"/>
      <c r="B284" s="32">
        <v>19</v>
      </c>
      <c r="C284" s="33"/>
      <c r="D284" s="29" t="s">
        <v>358</v>
      </c>
      <c r="E284" s="30" t="s">
        <v>199</v>
      </c>
      <c r="F284" s="29" t="s">
        <v>9</v>
      </c>
      <c r="G284" s="55">
        <v>100</v>
      </c>
      <c r="H284" s="56" t="s">
        <v>256</v>
      </c>
      <c r="I284" s="103">
        <v>0</v>
      </c>
      <c r="J284" s="101">
        <f t="shared" si="4"/>
        <v>0</v>
      </c>
      <c r="K284" s="56" t="s">
        <v>526</v>
      </c>
      <c r="L284" s="38"/>
    </row>
    <row r="285" spans="1:13" s="14" customFormat="1" ht="64.5" customHeight="1" outlineLevel="1" x14ac:dyDescent="0.25">
      <c r="A285" s="52"/>
      <c r="B285" s="32">
        <v>20</v>
      </c>
      <c r="C285" s="33"/>
      <c r="D285" s="29" t="s">
        <v>200</v>
      </c>
      <c r="E285" s="30" t="s">
        <v>201</v>
      </c>
      <c r="F285" s="29" t="s">
        <v>9</v>
      </c>
      <c r="G285" s="55">
        <v>80</v>
      </c>
      <c r="H285" s="56" t="s">
        <v>256</v>
      </c>
      <c r="I285" s="103">
        <v>0</v>
      </c>
      <c r="J285" s="101">
        <f t="shared" si="4"/>
        <v>0</v>
      </c>
      <c r="K285" s="56" t="s">
        <v>524</v>
      </c>
      <c r="L285" s="38"/>
    </row>
    <row r="286" spans="1:13" s="14" customFormat="1" ht="48.75" customHeight="1" outlineLevel="1" x14ac:dyDescent="0.25">
      <c r="A286" s="52"/>
      <c r="B286" s="32">
        <v>21</v>
      </c>
      <c r="C286" s="33"/>
      <c r="D286" s="29" t="s">
        <v>202</v>
      </c>
      <c r="E286" s="30" t="s">
        <v>203</v>
      </c>
      <c r="F286" s="29" t="s">
        <v>9</v>
      </c>
      <c r="G286" s="55">
        <v>70</v>
      </c>
      <c r="H286" s="56" t="s">
        <v>256</v>
      </c>
      <c r="I286" s="103">
        <v>70</v>
      </c>
      <c r="J286" s="101">
        <f t="shared" si="4"/>
        <v>1</v>
      </c>
      <c r="K286" s="56" t="s">
        <v>500</v>
      </c>
      <c r="L286" s="38"/>
    </row>
    <row r="287" spans="1:13" s="14" customFormat="1" ht="63" customHeight="1" outlineLevel="1" x14ac:dyDescent="0.25">
      <c r="A287" s="52"/>
      <c r="B287" s="32">
        <v>22</v>
      </c>
      <c r="C287" s="33"/>
      <c r="D287" s="29" t="s">
        <v>204</v>
      </c>
      <c r="E287" s="30" t="s">
        <v>443</v>
      </c>
      <c r="F287" s="29" t="s">
        <v>9</v>
      </c>
      <c r="G287" s="55">
        <v>150</v>
      </c>
      <c r="H287" s="56" t="s">
        <v>256</v>
      </c>
      <c r="I287" s="103">
        <v>0</v>
      </c>
      <c r="J287" s="101">
        <f t="shared" si="4"/>
        <v>0</v>
      </c>
      <c r="K287" s="56" t="s">
        <v>527</v>
      </c>
      <c r="L287" s="46">
        <v>1</v>
      </c>
      <c r="M287" s="45" t="s">
        <v>467</v>
      </c>
    </row>
    <row r="288" spans="1:13" s="14" customFormat="1" ht="49.2" customHeight="1" outlineLevel="1" x14ac:dyDescent="0.25">
      <c r="A288" s="52"/>
      <c r="B288" s="32">
        <v>23</v>
      </c>
      <c r="C288" s="33"/>
      <c r="D288" s="29" t="s">
        <v>205</v>
      </c>
      <c r="E288" s="30" t="s">
        <v>444</v>
      </c>
      <c r="F288" s="29" t="s">
        <v>9</v>
      </c>
      <c r="G288" s="55">
        <v>100</v>
      </c>
      <c r="H288" s="56" t="s">
        <v>256</v>
      </c>
      <c r="I288" s="103">
        <v>0</v>
      </c>
      <c r="J288" s="101">
        <f t="shared" si="4"/>
        <v>0</v>
      </c>
      <c r="K288" s="56" t="s">
        <v>527</v>
      </c>
      <c r="L288" s="46">
        <v>1</v>
      </c>
      <c r="M288" s="45" t="s">
        <v>467</v>
      </c>
    </row>
    <row r="289" spans="1:13" s="14" customFormat="1" ht="73.5" customHeight="1" outlineLevel="1" x14ac:dyDescent="0.25">
      <c r="A289" s="52"/>
      <c r="B289" s="32">
        <v>24</v>
      </c>
      <c r="C289" s="33"/>
      <c r="D289" s="29" t="s">
        <v>445</v>
      </c>
      <c r="E289" s="30" t="s">
        <v>446</v>
      </c>
      <c r="F289" s="29" t="s">
        <v>9</v>
      </c>
      <c r="G289" s="55">
        <f>250+20</f>
        <v>270</v>
      </c>
      <c r="H289" s="56" t="s">
        <v>256</v>
      </c>
      <c r="I289" s="103">
        <v>0</v>
      </c>
      <c r="J289" s="101">
        <f t="shared" si="4"/>
        <v>0</v>
      </c>
      <c r="K289" s="56" t="s">
        <v>527</v>
      </c>
      <c r="L289" s="46">
        <v>1</v>
      </c>
      <c r="M289" s="45" t="s">
        <v>467</v>
      </c>
    </row>
    <row r="290" spans="1:13" s="14" customFormat="1" ht="49.2" customHeight="1" outlineLevel="1" x14ac:dyDescent="0.25">
      <c r="A290" s="61"/>
      <c r="B290" s="36">
        <v>25</v>
      </c>
      <c r="C290" s="37"/>
      <c r="D290" s="30" t="s">
        <v>207</v>
      </c>
      <c r="E290" s="30" t="s">
        <v>31</v>
      </c>
      <c r="F290" s="65" t="s">
        <v>9</v>
      </c>
      <c r="G290" s="66">
        <v>100</v>
      </c>
      <c r="H290" s="72" t="s">
        <v>253</v>
      </c>
      <c r="I290" s="103">
        <v>0</v>
      </c>
      <c r="J290" s="101">
        <f t="shared" si="4"/>
        <v>0</v>
      </c>
      <c r="K290" s="56" t="s">
        <v>527</v>
      </c>
      <c r="L290" s="38">
        <v>1</v>
      </c>
      <c r="M290" s="45" t="s">
        <v>467</v>
      </c>
    </row>
    <row r="291" spans="1:13" s="14" customFormat="1" ht="48" customHeight="1" outlineLevel="1" x14ac:dyDescent="0.25">
      <c r="A291" s="52"/>
      <c r="B291" s="32">
        <v>27</v>
      </c>
      <c r="C291" s="33"/>
      <c r="D291" s="29" t="s">
        <v>359</v>
      </c>
      <c r="E291" s="30" t="s">
        <v>208</v>
      </c>
      <c r="F291" s="29" t="s">
        <v>9</v>
      </c>
      <c r="G291" s="55">
        <v>70</v>
      </c>
      <c r="H291" s="56" t="s">
        <v>256</v>
      </c>
      <c r="I291" s="103">
        <v>0</v>
      </c>
      <c r="J291" s="101">
        <f t="shared" si="4"/>
        <v>0</v>
      </c>
      <c r="K291" s="56" t="s">
        <v>527</v>
      </c>
      <c r="L291" s="38"/>
    </row>
    <row r="292" spans="1:13" s="14" customFormat="1" ht="51.75" customHeight="1" outlineLevel="1" x14ac:dyDescent="0.25">
      <c r="A292" s="52"/>
      <c r="B292" s="34">
        <v>28</v>
      </c>
      <c r="C292" s="33"/>
      <c r="D292" s="29" t="s">
        <v>193</v>
      </c>
      <c r="E292" s="30" t="s">
        <v>447</v>
      </c>
      <c r="F292" s="29" t="s">
        <v>9</v>
      </c>
      <c r="G292" s="55">
        <v>150</v>
      </c>
      <c r="H292" s="56" t="s">
        <v>256</v>
      </c>
      <c r="I292" s="103">
        <v>0</v>
      </c>
      <c r="J292" s="101">
        <f t="shared" si="4"/>
        <v>0</v>
      </c>
      <c r="K292" s="56" t="s">
        <v>527</v>
      </c>
      <c r="L292" s="46">
        <v>1</v>
      </c>
      <c r="M292" s="45" t="s">
        <v>467</v>
      </c>
    </row>
    <row r="293" spans="1:13" s="14" customFormat="1" ht="49.2" customHeight="1" outlineLevel="1" x14ac:dyDescent="0.25">
      <c r="A293" s="52"/>
      <c r="B293" s="34">
        <v>29</v>
      </c>
      <c r="C293" s="33"/>
      <c r="D293" s="29" t="s">
        <v>448</v>
      </c>
      <c r="E293" s="30" t="s">
        <v>209</v>
      </c>
      <c r="F293" s="29" t="s">
        <v>9</v>
      </c>
      <c r="G293" s="55">
        <v>100</v>
      </c>
      <c r="H293" s="56" t="s">
        <v>256</v>
      </c>
      <c r="I293" s="103">
        <v>0</v>
      </c>
      <c r="J293" s="101">
        <f t="shared" si="4"/>
        <v>0</v>
      </c>
      <c r="K293" s="56" t="s">
        <v>527</v>
      </c>
      <c r="L293" s="46">
        <v>1</v>
      </c>
      <c r="M293" s="45" t="s">
        <v>467</v>
      </c>
    </row>
    <row r="294" spans="1:13" s="14" customFormat="1" ht="36.75" customHeight="1" outlineLevel="1" x14ac:dyDescent="0.25">
      <c r="A294" s="52"/>
      <c r="B294" s="34">
        <v>30</v>
      </c>
      <c r="C294" s="33"/>
      <c r="D294" s="29" t="s">
        <v>187</v>
      </c>
      <c r="E294" s="30" t="s">
        <v>210</v>
      </c>
      <c r="F294" s="29" t="s">
        <v>9</v>
      </c>
      <c r="G294" s="55">
        <v>50</v>
      </c>
      <c r="H294" s="56" t="s">
        <v>256</v>
      </c>
      <c r="I294" s="103">
        <v>0</v>
      </c>
      <c r="J294" s="101">
        <f t="shared" si="4"/>
        <v>0</v>
      </c>
      <c r="K294" s="56" t="s">
        <v>506</v>
      </c>
      <c r="L294" s="38"/>
    </row>
    <row r="295" spans="1:13" s="14" customFormat="1" ht="47.1" customHeight="1" outlineLevel="1" x14ac:dyDescent="0.25">
      <c r="A295" s="52"/>
      <c r="B295" s="34">
        <v>31</v>
      </c>
      <c r="C295" s="33"/>
      <c r="D295" s="29" t="s">
        <v>211</v>
      </c>
      <c r="E295" s="30" t="s">
        <v>212</v>
      </c>
      <c r="F295" s="29" t="s">
        <v>9</v>
      </c>
      <c r="G295" s="55">
        <v>50</v>
      </c>
      <c r="H295" s="56" t="s">
        <v>256</v>
      </c>
      <c r="I295" s="103">
        <v>0</v>
      </c>
      <c r="J295" s="101">
        <f t="shared" si="4"/>
        <v>0</v>
      </c>
      <c r="K295" s="56" t="s">
        <v>527</v>
      </c>
      <c r="L295" s="38"/>
    </row>
    <row r="296" spans="1:13" s="14" customFormat="1" ht="47.1" customHeight="1" outlineLevel="1" x14ac:dyDescent="0.25">
      <c r="A296" s="52"/>
      <c r="B296" s="34">
        <v>32</v>
      </c>
      <c r="C296" s="33"/>
      <c r="D296" s="29" t="s">
        <v>213</v>
      </c>
      <c r="E296" s="30" t="s">
        <v>449</v>
      </c>
      <c r="F296" s="29" t="s">
        <v>9</v>
      </c>
      <c r="G296" s="55">
        <v>50</v>
      </c>
      <c r="H296" s="56" t="s">
        <v>256</v>
      </c>
      <c r="I296" s="103">
        <v>0</v>
      </c>
      <c r="J296" s="101">
        <f t="shared" si="4"/>
        <v>0</v>
      </c>
      <c r="K296" s="56" t="s">
        <v>527</v>
      </c>
      <c r="L296" s="46">
        <v>1</v>
      </c>
      <c r="M296" s="45" t="s">
        <v>467</v>
      </c>
    </row>
    <row r="297" spans="1:13" s="14" customFormat="1" ht="49.2" customHeight="1" outlineLevel="1" x14ac:dyDescent="0.25">
      <c r="A297" s="52"/>
      <c r="B297" s="34">
        <v>33</v>
      </c>
      <c r="C297" s="33"/>
      <c r="D297" s="29" t="s">
        <v>185</v>
      </c>
      <c r="E297" s="30" t="s">
        <v>214</v>
      </c>
      <c r="F297" s="29" t="s">
        <v>9</v>
      </c>
      <c r="G297" s="55">
        <v>50</v>
      </c>
      <c r="H297" s="56" t="s">
        <v>256</v>
      </c>
      <c r="I297" s="103">
        <v>0</v>
      </c>
      <c r="J297" s="101">
        <f t="shared" si="4"/>
        <v>0</v>
      </c>
      <c r="K297" s="56" t="s">
        <v>527</v>
      </c>
      <c r="L297" s="38"/>
    </row>
    <row r="298" spans="1:13" s="14" customFormat="1" ht="40.5" customHeight="1" outlineLevel="1" x14ac:dyDescent="0.25">
      <c r="A298" s="52"/>
      <c r="B298" s="34">
        <v>34</v>
      </c>
      <c r="C298" s="29"/>
      <c r="D298" s="29" t="s">
        <v>450</v>
      </c>
      <c r="E298" s="30" t="s">
        <v>206</v>
      </c>
      <c r="F298" s="29" t="s">
        <v>9</v>
      </c>
      <c r="G298" s="55">
        <v>50</v>
      </c>
      <c r="H298" s="56" t="s">
        <v>256</v>
      </c>
      <c r="I298" s="103">
        <v>49.75</v>
      </c>
      <c r="J298" s="101">
        <f t="shared" si="4"/>
        <v>0.995</v>
      </c>
      <c r="K298" s="56" t="s">
        <v>500</v>
      </c>
      <c r="L298" s="46">
        <v>1</v>
      </c>
      <c r="M298" s="49" t="s">
        <v>468</v>
      </c>
    </row>
    <row r="299" spans="1:13" s="14" customFormat="1" ht="15.6" x14ac:dyDescent="0.25">
      <c r="A299" s="89">
        <v>14</v>
      </c>
      <c r="B299" s="89"/>
      <c r="C299" s="90" t="s">
        <v>268</v>
      </c>
      <c r="D299" s="90"/>
      <c r="E299" s="90" t="s">
        <v>7</v>
      </c>
      <c r="F299" s="90"/>
      <c r="G299" s="91">
        <f>SUM(G300:G315)</f>
        <v>3000</v>
      </c>
      <c r="H299" s="88"/>
      <c r="I299" s="98">
        <f>SUM(I300:I315)</f>
        <v>513</v>
      </c>
      <c r="J299" s="86">
        <f t="shared" si="4"/>
        <v>0.17100000000000001</v>
      </c>
      <c r="K299" s="88"/>
      <c r="L299" s="38"/>
    </row>
    <row r="300" spans="1:13" s="14" customFormat="1" ht="30.9" customHeight="1" outlineLevel="1" x14ac:dyDescent="0.25">
      <c r="A300" s="52"/>
      <c r="B300" s="32">
        <v>1</v>
      </c>
      <c r="C300" s="37"/>
      <c r="D300" s="29" t="s">
        <v>118</v>
      </c>
      <c r="E300" s="30" t="s">
        <v>22</v>
      </c>
      <c r="F300" s="29" t="s">
        <v>8</v>
      </c>
      <c r="G300" s="60">
        <v>150</v>
      </c>
      <c r="H300" s="63" t="s">
        <v>253</v>
      </c>
      <c r="I300" s="103">
        <v>150</v>
      </c>
      <c r="J300" s="101">
        <f t="shared" si="4"/>
        <v>1</v>
      </c>
      <c r="K300" s="63" t="s">
        <v>500</v>
      </c>
      <c r="L300" s="38"/>
    </row>
    <row r="301" spans="1:13" s="14" customFormat="1" ht="36" customHeight="1" outlineLevel="1" x14ac:dyDescent="0.25">
      <c r="A301" s="52"/>
      <c r="B301" s="32">
        <v>2</v>
      </c>
      <c r="C301" s="37"/>
      <c r="D301" s="29" t="s">
        <v>119</v>
      </c>
      <c r="E301" s="31" t="s">
        <v>22</v>
      </c>
      <c r="F301" s="29" t="s">
        <v>8</v>
      </c>
      <c r="G301" s="60">
        <v>200</v>
      </c>
      <c r="H301" s="63" t="s">
        <v>253</v>
      </c>
      <c r="I301" s="103">
        <v>0</v>
      </c>
      <c r="J301" s="101">
        <f t="shared" si="4"/>
        <v>0</v>
      </c>
      <c r="K301" s="63" t="s">
        <v>532</v>
      </c>
      <c r="L301" s="38"/>
    </row>
    <row r="302" spans="1:13" s="14" customFormat="1" ht="36" customHeight="1" outlineLevel="1" x14ac:dyDescent="0.25">
      <c r="A302" s="52"/>
      <c r="B302" s="32">
        <v>3</v>
      </c>
      <c r="C302" s="37"/>
      <c r="D302" s="29" t="s">
        <v>120</v>
      </c>
      <c r="E302" s="30" t="s">
        <v>22</v>
      </c>
      <c r="F302" s="29" t="s">
        <v>8</v>
      </c>
      <c r="G302" s="60">
        <v>175</v>
      </c>
      <c r="H302" s="63" t="s">
        <v>253</v>
      </c>
      <c r="I302" s="103">
        <v>0</v>
      </c>
      <c r="J302" s="101">
        <f t="shared" si="4"/>
        <v>0</v>
      </c>
      <c r="K302" s="63" t="s">
        <v>532</v>
      </c>
      <c r="L302" s="38"/>
    </row>
    <row r="303" spans="1:13" s="14" customFormat="1" ht="49.5" customHeight="1" outlineLevel="1" x14ac:dyDescent="0.25">
      <c r="A303" s="52"/>
      <c r="B303" s="32">
        <v>4</v>
      </c>
      <c r="C303" s="37"/>
      <c r="D303" s="29" t="s">
        <v>360</v>
      </c>
      <c r="E303" s="30" t="s">
        <v>24</v>
      </c>
      <c r="F303" s="29" t="s">
        <v>8</v>
      </c>
      <c r="G303" s="60">
        <v>200</v>
      </c>
      <c r="H303" s="63" t="s">
        <v>253</v>
      </c>
      <c r="I303" s="103">
        <v>0</v>
      </c>
      <c r="J303" s="101">
        <f t="shared" si="4"/>
        <v>0</v>
      </c>
      <c r="K303" s="63" t="s">
        <v>532</v>
      </c>
      <c r="L303" s="38"/>
    </row>
    <row r="304" spans="1:13" s="14" customFormat="1" ht="33.75" customHeight="1" outlineLevel="1" x14ac:dyDescent="0.25">
      <c r="A304" s="52"/>
      <c r="B304" s="32">
        <v>5</v>
      </c>
      <c r="C304" s="37"/>
      <c r="D304" s="29" t="s">
        <v>121</v>
      </c>
      <c r="E304" s="30" t="s">
        <v>361</v>
      </c>
      <c r="F304" s="29" t="s">
        <v>8</v>
      </c>
      <c r="G304" s="60">
        <v>200</v>
      </c>
      <c r="H304" s="63" t="s">
        <v>253</v>
      </c>
      <c r="I304" s="103">
        <v>0</v>
      </c>
      <c r="J304" s="101">
        <f t="shared" si="4"/>
        <v>0</v>
      </c>
      <c r="K304" s="63" t="s">
        <v>532</v>
      </c>
      <c r="L304" s="38"/>
    </row>
    <row r="305" spans="1:13" s="14" customFormat="1" ht="54.75" customHeight="1" outlineLevel="1" x14ac:dyDescent="0.25">
      <c r="A305" s="52"/>
      <c r="B305" s="32">
        <v>6</v>
      </c>
      <c r="C305" s="37"/>
      <c r="D305" s="29" t="s">
        <v>362</v>
      </c>
      <c r="E305" s="30" t="s">
        <v>363</v>
      </c>
      <c r="F305" s="29" t="s">
        <v>8</v>
      </c>
      <c r="G305" s="55">
        <v>100</v>
      </c>
      <c r="H305" s="63" t="s">
        <v>253</v>
      </c>
      <c r="I305" s="103">
        <v>100</v>
      </c>
      <c r="J305" s="101">
        <f t="shared" si="4"/>
        <v>1</v>
      </c>
      <c r="K305" s="63" t="s">
        <v>500</v>
      </c>
      <c r="L305" s="38"/>
    </row>
    <row r="306" spans="1:13" s="14" customFormat="1" ht="37.5" customHeight="1" outlineLevel="1" x14ac:dyDescent="0.25">
      <c r="A306" s="52"/>
      <c r="B306" s="32">
        <v>7</v>
      </c>
      <c r="C306" s="37"/>
      <c r="D306" s="29" t="s">
        <v>364</v>
      </c>
      <c r="E306" s="30" t="s">
        <v>24</v>
      </c>
      <c r="F306" s="29" t="s">
        <v>8</v>
      </c>
      <c r="G306" s="55">
        <v>250</v>
      </c>
      <c r="H306" s="63" t="s">
        <v>253</v>
      </c>
      <c r="I306" s="103">
        <v>0</v>
      </c>
      <c r="J306" s="101">
        <f t="shared" si="4"/>
        <v>0</v>
      </c>
      <c r="K306" s="63" t="s">
        <v>532</v>
      </c>
      <c r="L306" s="38"/>
    </row>
    <row r="307" spans="1:13" s="14" customFormat="1" ht="38.25" customHeight="1" outlineLevel="1" x14ac:dyDescent="0.25">
      <c r="A307" s="52"/>
      <c r="B307" s="32">
        <v>8</v>
      </c>
      <c r="C307" s="37"/>
      <c r="D307" s="29" t="s">
        <v>405</v>
      </c>
      <c r="E307" s="30" t="s">
        <v>24</v>
      </c>
      <c r="F307" s="29" t="s">
        <v>8</v>
      </c>
      <c r="G307" s="55">
        <v>225</v>
      </c>
      <c r="H307" s="63" t="s">
        <v>253</v>
      </c>
      <c r="I307" s="103">
        <v>113</v>
      </c>
      <c r="J307" s="101">
        <f t="shared" si="4"/>
        <v>0.50222222222222224</v>
      </c>
      <c r="K307" s="63" t="s">
        <v>532</v>
      </c>
      <c r="L307" s="38"/>
    </row>
    <row r="308" spans="1:13" s="14" customFormat="1" ht="37.5" customHeight="1" outlineLevel="1" x14ac:dyDescent="0.25">
      <c r="A308" s="52"/>
      <c r="B308" s="32">
        <v>9</v>
      </c>
      <c r="C308" s="37"/>
      <c r="D308" s="31" t="s">
        <v>390</v>
      </c>
      <c r="E308" s="30" t="s">
        <v>365</v>
      </c>
      <c r="F308" s="29" t="s">
        <v>8</v>
      </c>
      <c r="G308" s="55">
        <v>200</v>
      </c>
      <c r="H308" s="63" t="s">
        <v>253</v>
      </c>
      <c r="I308" s="103">
        <v>0</v>
      </c>
      <c r="J308" s="101">
        <f t="shared" si="4"/>
        <v>0</v>
      </c>
      <c r="K308" s="63" t="s">
        <v>532</v>
      </c>
      <c r="L308" s="38"/>
    </row>
    <row r="309" spans="1:13" s="14" customFormat="1" ht="38.25" customHeight="1" outlineLevel="1" x14ac:dyDescent="0.25">
      <c r="A309" s="52"/>
      <c r="B309" s="32">
        <v>10</v>
      </c>
      <c r="C309" s="37"/>
      <c r="D309" s="29" t="s">
        <v>366</v>
      </c>
      <c r="E309" s="30" t="s">
        <v>24</v>
      </c>
      <c r="F309" s="29" t="s">
        <v>8</v>
      </c>
      <c r="G309" s="70">
        <v>200</v>
      </c>
      <c r="H309" s="63" t="s">
        <v>253</v>
      </c>
      <c r="I309" s="103">
        <v>150</v>
      </c>
      <c r="J309" s="101">
        <f t="shared" si="4"/>
        <v>0.75</v>
      </c>
      <c r="K309" s="63" t="s">
        <v>532</v>
      </c>
      <c r="L309" s="38"/>
    </row>
    <row r="310" spans="1:13" s="14" customFormat="1" ht="52.5" customHeight="1" outlineLevel="1" x14ac:dyDescent="0.25">
      <c r="A310" s="52"/>
      <c r="B310" s="32">
        <v>11</v>
      </c>
      <c r="C310" s="37"/>
      <c r="D310" s="29" t="s">
        <v>215</v>
      </c>
      <c r="E310" s="31" t="s">
        <v>22</v>
      </c>
      <c r="F310" s="29" t="s">
        <v>8</v>
      </c>
      <c r="G310" s="55">
        <v>200</v>
      </c>
      <c r="H310" s="63" t="s">
        <v>253</v>
      </c>
      <c r="I310" s="103">
        <v>0</v>
      </c>
      <c r="J310" s="101">
        <f t="shared" si="4"/>
        <v>0</v>
      </c>
      <c r="K310" s="63" t="s">
        <v>532</v>
      </c>
      <c r="L310" s="46">
        <v>1</v>
      </c>
      <c r="M310" s="45" t="s">
        <v>467</v>
      </c>
    </row>
    <row r="311" spans="1:13" s="14" customFormat="1" ht="52.2" customHeight="1" outlineLevel="1" x14ac:dyDescent="0.25">
      <c r="A311" s="52"/>
      <c r="B311" s="32">
        <v>12</v>
      </c>
      <c r="C311" s="37"/>
      <c r="D311" s="29" t="s">
        <v>216</v>
      </c>
      <c r="E311" s="30" t="s">
        <v>24</v>
      </c>
      <c r="F311" s="29" t="s">
        <v>8</v>
      </c>
      <c r="G311" s="55">
        <v>200</v>
      </c>
      <c r="H311" s="63" t="s">
        <v>253</v>
      </c>
      <c r="I311" s="103">
        <v>0</v>
      </c>
      <c r="J311" s="101">
        <f t="shared" si="4"/>
        <v>0</v>
      </c>
      <c r="K311" s="63" t="s">
        <v>532</v>
      </c>
      <c r="L311" s="38"/>
    </row>
    <row r="312" spans="1:13" s="14" customFormat="1" ht="49.2" customHeight="1" outlineLevel="1" x14ac:dyDescent="0.25">
      <c r="A312" s="52"/>
      <c r="B312" s="32">
        <v>13</v>
      </c>
      <c r="C312" s="37"/>
      <c r="D312" s="29" t="s">
        <v>469</v>
      </c>
      <c r="E312" s="30" t="s">
        <v>31</v>
      </c>
      <c r="F312" s="29" t="s">
        <v>9</v>
      </c>
      <c r="G312" s="55">
        <v>200</v>
      </c>
      <c r="H312" s="59" t="s">
        <v>256</v>
      </c>
      <c r="I312" s="103">
        <v>0</v>
      </c>
      <c r="J312" s="101">
        <f t="shared" si="4"/>
        <v>0</v>
      </c>
      <c r="K312" s="56" t="s">
        <v>527</v>
      </c>
      <c r="L312" s="46">
        <v>1</v>
      </c>
      <c r="M312" s="45" t="s">
        <v>467</v>
      </c>
    </row>
    <row r="313" spans="1:13" s="14" customFormat="1" ht="49.2" customHeight="1" outlineLevel="1" x14ac:dyDescent="0.25">
      <c r="A313" s="52"/>
      <c r="B313" s="32">
        <v>14</v>
      </c>
      <c r="C313" s="37"/>
      <c r="D313" s="29" t="s">
        <v>217</v>
      </c>
      <c r="E313" s="30" t="s">
        <v>31</v>
      </c>
      <c r="F313" s="29" t="s">
        <v>9</v>
      </c>
      <c r="G313" s="55">
        <v>200</v>
      </c>
      <c r="H313" s="59" t="s">
        <v>256</v>
      </c>
      <c r="I313" s="103">
        <v>0</v>
      </c>
      <c r="J313" s="101">
        <f t="shared" si="4"/>
        <v>0</v>
      </c>
      <c r="K313" s="56" t="s">
        <v>527</v>
      </c>
      <c r="L313" s="38"/>
    </row>
    <row r="314" spans="1:13" s="14" customFormat="1" ht="49.95" customHeight="1" outlineLevel="1" x14ac:dyDescent="0.25">
      <c r="A314" s="52"/>
      <c r="B314" s="32">
        <v>15</v>
      </c>
      <c r="C314" s="37"/>
      <c r="D314" s="29" t="s">
        <v>367</v>
      </c>
      <c r="E314" s="31" t="s">
        <v>151</v>
      </c>
      <c r="F314" s="29" t="s">
        <v>11</v>
      </c>
      <c r="G314" s="55">
        <v>100</v>
      </c>
      <c r="H314" s="59" t="s">
        <v>256</v>
      </c>
      <c r="I314" s="104">
        <v>0</v>
      </c>
      <c r="J314" s="101">
        <f t="shared" si="4"/>
        <v>0</v>
      </c>
      <c r="K314" s="59" t="s">
        <v>546</v>
      </c>
      <c r="L314" s="76">
        <v>2</v>
      </c>
      <c r="M314" s="74" t="s">
        <v>481</v>
      </c>
    </row>
    <row r="315" spans="1:13" s="14" customFormat="1" ht="38.25" customHeight="1" outlineLevel="1" x14ac:dyDescent="0.25">
      <c r="A315" s="52"/>
      <c r="B315" s="32">
        <v>16</v>
      </c>
      <c r="C315" s="37"/>
      <c r="D315" s="29" t="s">
        <v>368</v>
      </c>
      <c r="E315" s="30" t="s">
        <v>155</v>
      </c>
      <c r="F315" s="29" t="s">
        <v>9</v>
      </c>
      <c r="G315" s="55">
        <v>200</v>
      </c>
      <c r="H315" s="63" t="s">
        <v>253</v>
      </c>
      <c r="I315" s="104">
        <v>0</v>
      </c>
      <c r="J315" s="101">
        <f t="shared" si="4"/>
        <v>0</v>
      </c>
      <c r="K315" s="63" t="s">
        <v>532</v>
      </c>
      <c r="L315" s="38"/>
    </row>
    <row r="316" spans="1:13" s="14" customFormat="1" ht="15.6" x14ac:dyDescent="0.25">
      <c r="A316" s="89">
        <v>15</v>
      </c>
      <c r="B316" s="89"/>
      <c r="C316" s="90" t="s">
        <v>269</v>
      </c>
      <c r="D316" s="90"/>
      <c r="E316" s="90" t="s">
        <v>7</v>
      </c>
      <c r="F316" s="87"/>
      <c r="G316" s="91">
        <f>SUM(G317:G331)</f>
        <v>3000</v>
      </c>
      <c r="H316" s="87"/>
      <c r="I316" s="99">
        <f>SUM(I317:I331)</f>
        <v>756.54759999999999</v>
      </c>
      <c r="J316" s="86">
        <f t="shared" si="4"/>
        <v>0.25218253333333335</v>
      </c>
      <c r="K316" s="87"/>
      <c r="L316" s="38"/>
    </row>
    <row r="317" spans="1:13" s="14" customFormat="1" ht="35.25" customHeight="1" outlineLevel="1" x14ac:dyDescent="0.25">
      <c r="A317" s="52"/>
      <c r="B317" s="32">
        <v>1</v>
      </c>
      <c r="C317" s="37"/>
      <c r="D317" s="29" t="s">
        <v>369</v>
      </c>
      <c r="E317" s="29" t="s">
        <v>34</v>
      </c>
      <c r="F317" s="29" t="s">
        <v>8</v>
      </c>
      <c r="G317" s="60">
        <v>200</v>
      </c>
      <c r="H317" s="63" t="s">
        <v>253</v>
      </c>
      <c r="I317" s="103">
        <v>52.905999999999999</v>
      </c>
      <c r="J317" s="101">
        <f t="shared" si="4"/>
        <v>0.26452999999999999</v>
      </c>
      <c r="K317" s="63" t="s">
        <v>532</v>
      </c>
      <c r="L317" s="38"/>
    </row>
    <row r="318" spans="1:13" s="14" customFormat="1" ht="36" customHeight="1" outlineLevel="1" x14ac:dyDescent="0.25">
      <c r="A318" s="52"/>
      <c r="B318" s="32">
        <v>2</v>
      </c>
      <c r="C318" s="37"/>
      <c r="D318" s="29" t="s">
        <v>370</v>
      </c>
      <c r="E318" s="29" t="s">
        <v>22</v>
      </c>
      <c r="F318" s="29" t="s">
        <v>8</v>
      </c>
      <c r="G318" s="60">
        <v>300</v>
      </c>
      <c r="H318" s="63" t="s">
        <v>253</v>
      </c>
      <c r="I318" s="103">
        <v>9.9949999999999992</v>
      </c>
      <c r="J318" s="101">
        <f t="shared" si="4"/>
        <v>3.3316666666666661E-2</v>
      </c>
      <c r="K318" s="63" t="s">
        <v>532</v>
      </c>
      <c r="L318" s="38"/>
    </row>
    <row r="319" spans="1:13" s="14" customFormat="1" ht="54" customHeight="1" outlineLevel="1" x14ac:dyDescent="0.25">
      <c r="A319" s="52"/>
      <c r="B319" s="32">
        <v>3</v>
      </c>
      <c r="C319" s="37"/>
      <c r="D319" s="29" t="s">
        <v>476</v>
      </c>
      <c r="E319" s="29" t="s">
        <v>22</v>
      </c>
      <c r="F319" s="29" t="s">
        <v>8</v>
      </c>
      <c r="G319" s="60">
        <v>350</v>
      </c>
      <c r="H319" s="63" t="s">
        <v>253</v>
      </c>
      <c r="I319" s="103">
        <v>269.029</v>
      </c>
      <c r="J319" s="101">
        <f t="shared" si="4"/>
        <v>0.76865428571428573</v>
      </c>
      <c r="K319" s="63" t="s">
        <v>532</v>
      </c>
      <c r="L319" s="76">
        <v>2</v>
      </c>
      <c r="M319" s="74" t="s">
        <v>481</v>
      </c>
    </row>
    <row r="320" spans="1:13" s="14" customFormat="1" ht="37.5" customHeight="1" outlineLevel="1" x14ac:dyDescent="0.25">
      <c r="A320" s="52"/>
      <c r="B320" s="32">
        <v>4</v>
      </c>
      <c r="C320" s="37"/>
      <c r="D320" s="29" t="s">
        <v>371</v>
      </c>
      <c r="E320" s="29" t="s">
        <v>22</v>
      </c>
      <c r="F320" s="29" t="s">
        <v>8</v>
      </c>
      <c r="G320" s="60">
        <v>300</v>
      </c>
      <c r="H320" s="63" t="s">
        <v>253</v>
      </c>
      <c r="I320" s="103">
        <v>59.996000000000002</v>
      </c>
      <c r="J320" s="101">
        <f t="shared" si="4"/>
        <v>0.19998666666666667</v>
      </c>
      <c r="K320" s="63" t="s">
        <v>532</v>
      </c>
      <c r="L320" s="38"/>
    </row>
    <row r="321" spans="1:13" s="14" customFormat="1" ht="30.9" customHeight="1" outlineLevel="1" x14ac:dyDescent="0.25">
      <c r="A321" s="52"/>
      <c r="B321" s="32">
        <v>5</v>
      </c>
      <c r="C321" s="37"/>
      <c r="D321" s="29" t="s">
        <v>218</v>
      </c>
      <c r="E321" s="29" t="s">
        <v>24</v>
      </c>
      <c r="F321" s="29" t="s">
        <v>8</v>
      </c>
      <c r="G321" s="60">
        <v>150</v>
      </c>
      <c r="H321" s="63" t="s">
        <v>253</v>
      </c>
      <c r="I321" s="104">
        <v>0</v>
      </c>
      <c r="J321" s="101">
        <f t="shared" si="4"/>
        <v>0</v>
      </c>
      <c r="K321" s="63" t="s">
        <v>532</v>
      </c>
      <c r="L321" s="38"/>
    </row>
    <row r="322" spans="1:13" s="14" customFormat="1" ht="37.5" customHeight="1" outlineLevel="1" x14ac:dyDescent="0.25">
      <c r="A322" s="52"/>
      <c r="B322" s="32">
        <v>6</v>
      </c>
      <c r="C322" s="37"/>
      <c r="D322" s="29" t="s">
        <v>372</v>
      </c>
      <c r="E322" s="29" t="s">
        <v>34</v>
      </c>
      <c r="F322" s="29" t="s">
        <v>8</v>
      </c>
      <c r="G322" s="55">
        <v>150</v>
      </c>
      <c r="H322" s="63" t="s">
        <v>253</v>
      </c>
      <c r="I322" s="104">
        <v>15.913</v>
      </c>
      <c r="J322" s="101">
        <f t="shared" si="4"/>
        <v>0.10608666666666666</v>
      </c>
      <c r="K322" s="63" t="s">
        <v>532</v>
      </c>
      <c r="L322" s="38"/>
    </row>
    <row r="323" spans="1:13" s="14" customFormat="1" ht="39.75" customHeight="1" outlineLevel="1" x14ac:dyDescent="0.25">
      <c r="A323" s="52"/>
      <c r="B323" s="32">
        <v>7</v>
      </c>
      <c r="C323" s="37"/>
      <c r="D323" s="29" t="s">
        <v>373</v>
      </c>
      <c r="E323" s="29" t="s">
        <v>22</v>
      </c>
      <c r="F323" s="29" t="s">
        <v>8</v>
      </c>
      <c r="G323" s="55">
        <v>150</v>
      </c>
      <c r="H323" s="63" t="s">
        <v>253</v>
      </c>
      <c r="I323" s="104">
        <v>0</v>
      </c>
      <c r="J323" s="101">
        <f t="shared" si="4"/>
        <v>0</v>
      </c>
      <c r="K323" s="63" t="s">
        <v>532</v>
      </c>
      <c r="L323" s="38"/>
    </row>
    <row r="324" spans="1:13" s="14" customFormat="1" ht="34.5" customHeight="1" outlineLevel="1" x14ac:dyDescent="0.25">
      <c r="A324" s="52"/>
      <c r="B324" s="32">
        <v>8</v>
      </c>
      <c r="C324" s="37"/>
      <c r="D324" s="29" t="s">
        <v>219</v>
      </c>
      <c r="E324" s="29" t="s">
        <v>22</v>
      </c>
      <c r="F324" s="29" t="s">
        <v>8</v>
      </c>
      <c r="G324" s="55">
        <v>150</v>
      </c>
      <c r="H324" s="63" t="s">
        <v>253</v>
      </c>
      <c r="I324" s="104">
        <v>48.708599999999997</v>
      </c>
      <c r="J324" s="101">
        <f t="shared" si="4"/>
        <v>0.32472399999999996</v>
      </c>
      <c r="K324" s="63" t="s">
        <v>532</v>
      </c>
      <c r="L324" s="38"/>
    </row>
    <row r="325" spans="1:13" s="14" customFormat="1" ht="36.75" customHeight="1" outlineLevel="1" x14ac:dyDescent="0.25">
      <c r="A325" s="52"/>
      <c r="B325" s="32">
        <v>9</v>
      </c>
      <c r="C325" s="37"/>
      <c r="D325" s="29" t="s">
        <v>220</v>
      </c>
      <c r="E325" s="29" t="s">
        <v>221</v>
      </c>
      <c r="F325" s="29" t="s">
        <v>8</v>
      </c>
      <c r="G325" s="55">
        <v>150</v>
      </c>
      <c r="H325" s="63" t="s">
        <v>253</v>
      </c>
      <c r="I325" s="104">
        <v>150</v>
      </c>
      <c r="J325" s="101">
        <f t="shared" ref="J325:J355" si="5">I325/G325</f>
        <v>1</v>
      </c>
      <c r="K325" s="63" t="s">
        <v>500</v>
      </c>
      <c r="L325" s="38"/>
    </row>
    <row r="326" spans="1:13" s="14" customFormat="1" ht="35.25" customHeight="1" outlineLevel="1" x14ac:dyDescent="0.25">
      <c r="A326" s="52"/>
      <c r="B326" s="32">
        <v>10</v>
      </c>
      <c r="C326" s="37"/>
      <c r="D326" s="29" t="s">
        <v>222</v>
      </c>
      <c r="E326" s="29" t="s">
        <v>22</v>
      </c>
      <c r="F326" s="29" t="s">
        <v>8</v>
      </c>
      <c r="G326" s="55">
        <v>150</v>
      </c>
      <c r="H326" s="63" t="s">
        <v>253</v>
      </c>
      <c r="I326" s="104">
        <v>150</v>
      </c>
      <c r="J326" s="101">
        <f t="shared" si="5"/>
        <v>1</v>
      </c>
      <c r="K326" s="63" t="s">
        <v>500</v>
      </c>
      <c r="L326" s="38"/>
    </row>
    <row r="327" spans="1:13" s="14" customFormat="1" ht="33.75" customHeight="1" outlineLevel="1" x14ac:dyDescent="0.25">
      <c r="A327" s="52"/>
      <c r="B327" s="32">
        <v>11</v>
      </c>
      <c r="C327" s="37"/>
      <c r="D327" s="29" t="s">
        <v>374</v>
      </c>
      <c r="E327" s="29" t="s">
        <v>22</v>
      </c>
      <c r="F327" s="29" t="s">
        <v>8</v>
      </c>
      <c r="G327" s="55">
        <v>150</v>
      </c>
      <c r="H327" s="63" t="s">
        <v>253</v>
      </c>
      <c r="I327" s="104">
        <v>0</v>
      </c>
      <c r="J327" s="101">
        <f t="shared" si="5"/>
        <v>0</v>
      </c>
      <c r="K327" s="63" t="s">
        <v>532</v>
      </c>
      <c r="L327" s="38"/>
    </row>
    <row r="328" spans="1:13" s="14" customFormat="1" ht="37.5" customHeight="1" outlineLevel="1" x14ac:dyDescent="0.25">
      <c r="A328" s="52"/>
      <c r="B328" s="32">
        <v>12</v>
      </c>
      <c r="C328" s="37"/>
      <c r="D328" s="29" t="s">
        <v>223</v>
      </c>
      <c r="E328" s="29" t="s">
        <v>124</v>
      </c>
      <c r="F328" s="58" t="s">
        <v>10</v>
      </c>
      <c r="G328" s="55">
        <v>500</v>
      </c>
      <c r="H328" s="64" t="s">
        <v>252</v>
      </c>
      <c r="I328" s="100">
        <v>0</v>
      </c>
      <c r="J328" s="101">
        <f t="shared" si="5"/>
        <v>0</v>
      </c>
      <c r="K328" s="64" t="s">
        <v>501</v>
      </c>
      <c r="L328" s="38"/>
    </row>
    <row r="329" spans="1:13" s="14" customFormat="1" ht="49.2" customHeight="1" outlineLevel="1" x14ac:dyDescent="0.25">
      <c r="A329" s="52"/>
      <c r="B329" s="32">
        <v>13</v>
      </c>
      <c r="C329" s="37"/>
      <c r="D329" s="29" t="s">
        <v>224</v>
      </c>
      <c r="E329" s="29" t="s">
        <v>31</v>
      </c>
      <c r="F329" s="29" t="s">
        <v>9</v>
      </c>
      <c r="G329" s="55">
        <v>75</v>
      </c>
      <c r="H329" s="56" t="s">
        <v>256</v>
      </c>
      <c r="I329" s="100">
        <v>0</v>
      </c>
      <c r="J329" s="101">
        <f t="shared" si="5"/>
        <v>0</v>
      </c>
      <c r="K329" s="56" t="s">
        <v>527</v>
      </c>
      <c r="L329" s="38"/>
    </row>
    <row r="330" spans="1:13" s="14" customFormat="1" ht="49.2" customHeight="1" outlineLevel="1" x14ac:dyDescent="0.25">
      <c r="A330" s="52"/>
      <c r="B330" s="32">
        <v>14</v>
      </c>
      <c r="C330" s="37"/>
      <c r="D330" s="29" t="s">
        <v>225</v>
      </c>
      <c r="E330" s="29" t="s">
        <v>31</v>
      </c>
      <c r="F330" s="29" t="s">
        <v>9</v>
      </c>
      <c r="G330" s="55">
        <v>75</v>
      </c>
      <c r="H330" s="56" t="s">
        <v>256</v>
      </c>
      <c r="I330" s="100">
        <v>0</v>
      </c>
      <c r="J330" s="101">
        <f t="shared" si="5"/>
        <v>0</v>
      </c>
      <c r="K330" s="56" t="s">
        <v>527</v>
      </c>
      <c r="L330" s="38"/>
    </row>
    <row r="331" spans="1:13" s="14" customFormat="1" ht="49.2" customHeight="1" outlineLevel="1" x14ac:dyDescent="0.25">
      <c r="A331" s="52"/>
      <c r="B331" s="32">
        <v>15</v>
      </c>
      <c r="C331" s="37"/>
      <c r="D331" s="29" t="s">
        <v>226</v>
      </c>
      <c r="E331" s="29" t="s">
        <v>31</v>
      </c>
      <c r="F331" s="29" t="s">
        <v>9</v>
      </c>
      <c r="G331" s="55">
        <v>150</v>
      </c>
      <c r="H331" s="56" t="s">
        <v>256</v>
      </c>
      <c r="I331" s="100">
        <v>0</v>
      </c>
      <c r="J331" s="101">
        <f t="shared" si="5"/>
        <v>0</v>
      </c>
      <c r="K331" s="56" t="s">
        <v>527</v>
      </c>
      <c r="L331" s="38"/>
    </row>
    <row r="332" spans="1:13" s="14" customFormat="1" ht="15" customHeight="1" x14ac:dyDescent="0.3">
      <c r="A332" s="89">
        <v>16</v>
      </c>
      <c r="B332" s="131" t="s">
        <v>419</v>
      </c>
      <c r="C332" s="132"/>
      <c r="D332" s="133"/>
      <c r="E332" s="93" t="s">
        <v>7</v>
      </c>
      <c r="F332" s="87"/>
      <c r="G332" s="91">
        <f>SUM(G333:G354)</f>
        <v>3000</v>
      </c>
      <c r="H332" s="87"/>
      <c r="I332" s="99">
        <f>SUM(I333:I354)</f>
        <v>100</v>
      </c>
      <c r="J332" s="86">
        <f t="shared" si="5"/>
        <v>3.3333333333333333E-2</v>
      </c>
      <c r="K332" s="87"/>
      <c r="L332" s="38"/>
    </row>
    <row r="333" spans="1:13" s="14" customFormat="1" ht="38.25" customHeight="1" outlineLevel="1" x14ac:dyDescent="0.25">
      <c r="A333" s="52"/>
      <c r="B333" s="32">
        <v>1</v>
      </c>
      <c r="C333" s="29" t="s">
        <v>280</v>
      </c>
      <c r="D333" s="29" t="s">
        <v>293</v>
      </c>
      <c r="E333" s="29" t="s">
        <v>22</v>
      </c>
      <c r="F333" s="29" t="s">
        <v>8</v>
      </c>
      <c r="G333" s="55">
        <v>100</v>
      </c>
      <c r="H333" s="63" t="s">
        <v>397</v>
      </c>
      <c r="I333" s="100">
        <v>0</v>
      </c>
      <c r="J333" s="101">
        <f t="shared" si="5"/>
        <v>0</v>
      </c>
      <c r="K333" s="63" t="s">
        <v>533</v>
      </c>
      <c r="L333" s="38"/>
    </row>
    <row r="334" spans="1:13" s="14" customFormat="1" ht="38.25" customHeight="1" outlineLevel="1" x14ac:dyDescent="0.25">
      <c r="A334" s="52"/>
      <c r="B334" s="32">
        <v>2</v>
      </c>
      <c r="C334" s="29" t="s">
        <v>280</v>
      </c>
      <c r="D334" s="29" t="s">
        <v>415</v>
      </c>
      <c r="E334" s="29" t="s">
        <v>22</v>
      </c>
      <c r="F334" s="29" t="s">
        <v>8</v>
      </c>
      <c r="G334" s="55">
        <v>100</v>
      </c>
      <c r="H334" s="63" t="s">
        <v>397</v>
      </c>
      <c r="I334" s="100">
        <v>0</v>
      </c>
      <c r="J334" s="101">
        <f t="shared" si="5"/>
        <v>0</v>
      </c>
      <c r="K334" s="63" t="s">
        <v>533</v>
      </c>
      <c r="L334" s="38"/>
    </row>
    <row r="335" spans="1:13" s="14" customFormat="1" ht="55.5" customHeight="1" outlineLevel="1" x14ac:dyDescent="0.25">
      <c r="A335" s="52"/>
      <c r="B335" s="32">
        <v>3</v>
      </c>
      <c r="C335" s="29" t="s">
        <v>274</v>
      </c>
      <c r="D335" s="29" t="s">
        <v>428</v>
      </c>
      <c r="E335" s="29" t="s">
        <v>375</v>
      </c>
      <c r="F335" s="29" t="s">
        <v>464</v>
      </c>
      <c r="G335" s="55">
        <v>200</v>
      </c>
      <c r="H335" s="72" t="s">
        <v>253</v>
      </c>
      <c r="I335" s="100">
        <v>0</v>
      </c>
      <c r="J335" s="101">
        <f t="shared" si="5"/>
        <v>0</v>
      </c>
      <c r="K335" s="56" t="s">
        <v>545</v>
      </c>
      <c r="L335" s="38">
        <v>1</v>
      </c>
      <c r="M335" s="45" t="s">
        <v>467</v>
      </c>
    </row>
    <row r="336" spans="1:13" s="14" customFormat="1" ht="49.2" customHeight="1" outlineLevel="1" x14ac:dyDescent="0.25">
      <c r="A336" s="52"/>
      <c r="B336" s="32">
        <v>4</v>
      </c>
      <c r="C336" s="29" t="s">
        <v>278</v>
      </c>
      <c r="D336" s="29" t="s">
        <v>376</v>
      </c>
      <c r="E336" s="29" t="s">
        <v>31</v>
      </c>
      <c r="F336" s="29" t="s">
        <v>9</v>
      </c>
      <c r="G336" s="55">
        <v>200</v>
      </c>
      <c r="H336" s="56" t="s">
        <v>256</v>
      </c>
      <c r="I336" s="100">
        <v>0</v>
      </c>
      <c r="J336" s="101">
        <f t="shared" si="5"/>
        <v>0</v>
      </c>
      <c r="K336" s="56" t="s">
        <v>527</v>
      </c>
      <c r="L336" s="38"/>
    </row>
    <row r="337" spans="1:13" s="14" customFormat="1" ht="33.75" customHeight="1" outlineLevel="1" x14ac:dyDescent="0.25">
      <c r="A337" s="52"/>
      <c r="B337" s="32">
        <v>5</v>
      </c>
      <c r="C337" s="29" t="s">
        <v>17</v>
      </c>
      <c r="D337" s="29" t="s">
        <v>415</v>
      </c>
      <c r="E337" s="29" t="s">
        <v>23</v>
      </c>
      <c r="F337" s="29" t="s">
        <v>8</v>
      </c>
      <c r="G337" s="55">
        <v>50</v>
      </c>
      <c r="H337" s="63" t="s">
        <v>253</v>
      </c>
      <c r="I337" s="100">
        <v>0</v>
      </c>
      <c r="J337" s="101">
        <f t="shared" si="5"/>
        <v>0</v>
      </c>
      <c r="K337" s="63" t="s">
        <v>532</v>
      </c>
      <c r="L337" s="38"/>
    </row>
    <row r="338" spans="1:13" s="14" customFormat="1" ht="38.25" customHeight="1" outlineLevel="1" x14ac:dyDescent="0.25">
      <c r="A338" s="52"/>
      <c r="B338" s="32">
        <v>6</v>
      </c>
      <c r="C338" s="29" t="s">
        <v>17</v>
      </c>
      <c r="D338" s="29" t="s">
        <v>377</v>
      </c>
      <c r="E338" s="29" t="s">
        <v>378</v>
      </c>
      <c r="F338" s="29" t="s">
        <v>9</v>
      </c>
      <c r="G338" s="55">
        <v>50</v>
      </c>
      <c r="H338" s="56" t="s">
        <v>256</v>
      </c>
      <c r="I338" s="100">
        <v>0</v>
      </c>
      <c r="J338" s="101">
        <f t="shared" si="5"/>
        <v>0</v>
      </c>
      <c r="K338" s="56" t="s">
        <v>508</v>
      </c>
      <c r="L338" s="38"/>
    </row>
    <row r="339" spans="1:13" s="14" customFormat="1" ht="49.5" customHeight="1" outlineLevel="1" x14ac:dyDescent="0.25">
      <c r="A339" s="52"/>
      <c r="B339" s="32">
        <v>7</v>
      </c>
      <c r="C339" s="29" t="s">
        <v>17</v>
      </c>
      <c r="D339" s="29" t="s">
        <v>379</v>
      </c>
      <c r="E339" s="29" t="s">
        <v>22</v>
      </c>
      <c r="F339" s="29" t="s">
        <v>8</v>
      </c>
      <c r="G339" s="55">
        <v>100</v>
      </c>
      <c r="H339" s="63" t="s">
        <v>253</v>
      </c>
      <c r="I339" s="100">
        <v>0</v>
      </c>
      <c r="J339" s="85">
        <f t="shared" si="5"/>
        <v>0</v>
      </c>
      <c r="K339" s="63" t="s">
        <v>532</v>
      </c>
      <c r="L339" s="76">
        <v>2</v>
      </c>
      <c r="M339" s="74" t="s">
        <v>481</v>
      </c>
    </row>
    <row r="340" spans="1:13" s="14" customFormat="1" ht="49.2" customHeight="1" outlineLevel="1" x14ac:dyDescent="0.25">
      <c r="A340" s="52"/>
      <c r="B340" s="32">
        <v>8</v>
      </c>
      <c r="C340" s="29" t="s">
        <v>270</v>
      </c>
      <c r="D340" s="29" t="s">
        <v>425</v>
      </c>
      <c r="E340" s="29" t="s">
        <v>31</v>
      </c>
      <c r="F340" s="29" t="s">
        <v>9</v>
      </c>
      <c r="G340" s="55">
        <v>200</v>
      </c>
      <c r="H340" s="56" t="s">
        <v>256</v>
      </c>
      <c r="I340" s="100">
        <v>0</v>
      </c>
      <c r="J340" s="85">
        <f t="shared" si="5"/>
        <v>0</v>
      </c>
      <c r="K340" s="56" t="s">
        <v>527</v>
      </c>
      <c r="L340" s="38"/>
    </row>
    <row r="341" spans="1:13" s="14" customFormat="1" ht="32.25" customHeight="1" outlineLevel="1" x14ac:dyDescent="0.25">
      <c r="A341" s="52"/>
      <c r="B341" s="32">
        <v>9</v>
      </c>
      <c r="C341" s="29" t="s">
        <v>281</v>
      </c>
      <c r="D341" s="29" t="s">
        <v>68</v>
      </c>
      <c r="E341" s="29" t="s">
        <v>440</v>
      </c>
      <c r="F341" s="29" t="s">
        <v>8</v>
      </c>
      <c r="G341" s="55">
        <f>80+120</f>
        <v>200</v>
      </c>
      <c r="H341" s="63" t="s">
        <v>253</v>
      </c>
      <c r="I341" s="100">
        <v>0</v>
      </c>
      <c r="J341" s="85">
        <f t="shared" si="5"/>
        <v>0</v>
      </c>
      <c r="K341" s="63" t="s">
        <v>532</v>
      </c>
      <c r="L341" s="46">
        <v>1</v>
      </c>
      <c r="M341" s="45" t="s">
        <v>467</v>
      </c>
    </row>
    <row r="342" spans="1:13" s="14" customFormat="1" ht="39.75" customHeight="1" outlineLevel="1" x14ac:dyDescent="0.25">
      <c r="A342" s="52"/>
      <c r="B342" s="32">
        <v>11</v>
      </c>
      <c r="C342" s="29" t="s">
        <v>271</v>
      </c>
      <c r="D342" s="29" t="s">
        <v>381</v>
      </c>
      <c r="E342" s="29" t="s">
        <v>22</v>
      </c>
      <c r="F342" s="29" t="s">
        <v>8</v>
      </c>
      <c r="G342" s="55">
        <v>50</v>
      </c>
      <c r="H342" s="63" t="s">
        <v>253</v>
      </c>
      <c r="I342" s="100">
        <v>0</v>
      </c>
      <c r="J342" s="101">
        <f t="shared" si="5"/>
        <v>0</v>
      </c>
      <c r="K342" s="63" t="s">
        <v>532</v>
      </c>
      <c r="L342" s="38"/>
    </row>
    <row r="343" spans="1:13" s="14" customFormat="1" ht="33.75" customHeight="1" outlineLevel="1" x14ac:dyDescent="0.25">
      <c r="A343" s="52"/>
      <c r="B343" s="32">
        <v>12</v>
      </c>
      <c r="C343" s="29" t="s">
        <v>271</v>
      </c>
      <c r="D343" s="29" t="s">
        <v>382</v>
      </c>
      <c r="E343" s="29" t="s">
        <v>22</v>
      </c>
      <c r="F343" s="29" t="s">
        <v>8</v>
      </c>
      <c r="G343" s="55">
        <v>150</v>
      </c>
      <c r="H343" s="63" t="s">
        <v>253</v>
      </c>
      <c r="I343" s="100">
        <v>100</v>
      </c>
      <c r="J343" s="101">
        <f t="shared" si="5"/>
        <v>0.66666666666666663</v>
      </c>
      <c r="K343" s="63" t="s">
        <v>532</v>
      </c>
      <c r="L343" s="38"/>
    </row>
    <row r="344" spans="1:13" s="14" customFormat="1" ht="49.2" customHeight="1" outlineLevel="1" x14ac:dyDescent="0.25">
      <c r="A344" s="52"/>
      <c r="B344" s="32">
        <v>13</v>
      </c>
      <c r="C344" s="29" t="s">
        <v>272</v>
      </c>
      <c r="D344" s="31" t="s">
        <v>245</v>
      </c>
      <c r="E344" s="29" t="s">
        <v>31</v>
      </c>
      <c r="F344" s="29" t="s">
        <v>9</v>
      </c>
      <c r="G344" s="55">
        <v>200</v>
      </c>
      <c r="H344" s="56" t="s">
        <v>256</v>
      </c>
      <c r="I344" s="100">
        <v>0</v>
      </c>
      <c r="J344" s="101">
        <f t="shared" si="5"/>
        <v>0</v>
      </c>
      <c r="K344" s="56" t="s">
        <v>527</v>
      </c>
      <c r="L344" s="38"/>
    </row>
    <row r="345" spans="1:13" s="14" customFormat="1" ht="48" customHeight="1" outlineLevel="1" x14ac:dyDescent="0.25">
      <c r="A345" s="52"/>
      <c r="B345" s="32">
        <v>14</v>
      </c>
      <c r="C345" s="29" t="s">
        <v>277</v>
      </c>
      <c r="D345" s="29" t="s">
        <v>383</v>
      </c>
      <c r="E345" s="29" t="s">
        <v>384</v>
      </c>
      <c r="F345" s="58" t="s">
        <v>10</v>
      </c>
      <c r="G345" s="55">
        <v>200</v>
      </c>
      <c r="H345" s="56" t="s">
        <v>252</v>
      </c>
      <c r="I345" s="102">
        <v>0</v>
      </c>
      <c r="J345" s="101">
        <f t="shared" si="5"/>
        <v>0</v>
      </c>
      <c r="K345" s="56" t="s">
        <v>502</v>
      </c>
      <c r="L345" s="38"/>
    </row>
    <row r="346" spans="1:13" s="14" customFormat="1" ht="49.2" customHeight="1" outlineLevel="1" x14ac:dyDescent="0.25">
      <c r="A346" s="52"/>
      <c r="B346" s="32">
        <v>15</v>
      </c>
      <c r="C346" s="29" t="s">
        <v>282</v>
      </c>
      <c r="D346" s="29" t="s">
        <v>385</v>
      </c>
      <c r="E346" s="29" t="s">
        <v>31</v>
      </c>
      <c r="F346" s="29" t="s">
        <v>9</v>
      </c>
      <c r="G346" s="55">
        <v>200</v>
      </c>
      <c r="H346" s="56" t="s">
        <v>256</v>
      </c>
      <c r="I346" s="102">
        <v>0</v>
      </c>
      <c r="J346" s="101">
        <f t="shared" si="5"/>
        <v>0</v>
      </c>
      <c r="K346" s="56" t="s">
        <v>527</v>
      </c>
      <c r="L346" s="38"/>
    </row>
    <row r="347" spans="1:13" s="14" customFormat="1" ht="49.2" customHeight="1" outlineLevel="1" x14ac:dyDescent="0.25">
      <c r="A347" s="52"/>
      <c r="B347" s="32">
        <v>16</v>
      </c>
      <c r="C347" s="29" t="s">
        <v>273</v>
      </c>
      <c r="D347" s="29" t="s">
        <v>426</v>
      </c>
      <c r="E347" s="29" t="s">
        <v>31</v>
      </c>
      <c r="F347" s="29" t="s">
        <v>9</v>
      </c>
      <c r="G347" s="55">
        <v>200</v>
      </c>
      <c r="H347" s="56" t="s">
        <v>256</v>
      </c>
      <c r="I347" s="102">
        <v>0</v>
      </c>
      <c r="J347" s="101">
        <f t="shared" si="5"/>
        <v>0</v>
      </c>
      <c r="K347" s="56" t="s">
        <v>527</v>
      </c>
      <c r="L347" s="38"/>
    </row>
    <row r="348" spans="1:13" s="14" customFormat="1" ht="49.2" customHeight="1" outlineLevel="1" x14ac:dyDescent="0.25">
      <c r="A348" s="52"/>
      <c r="B348" s="32">
        <v>17</v>
      </c>
      <c r="C348" s="29" t="s">
        <v>276</v>
      </c>
      <c r="D348" s="29" t="s">
        <v>386</v>
      </c>
      <c r="E348" s="29" t="s">
        <v>31</v>
      </c>
      <c r="F348" s="29" t="s">
        <v>9</v>
      </c>
      <c r="G348" s="55">
        <v>100</v>
      </c>
      <c r="H348" s="56" t="s">
        <v>256</v>
      </c>
      <c r="I348" s="102">
        <v>0</v>
      </c>
      <c r="J348" s="101">
        <f t="shared" si="5"/>
        <v>0</v>
      </c>
      <c r="K348" s="56" t="s">
        <v>527</v>
      </c>
      <c r="L348" s="38"/>
    </row>
    <row r="349" spans="1:13" s="14" customFormat="1" ht="49.2" customHeight="1" outlineLevel="1" x14ac:dyDescent="0.25">
      <c r="A349" s="52"/>
      <c r="B349" s="32">
        <v>18</v>
      </c>
      <c r="C349" s="29" t="s">
        <v>276</v>
      </c>
      <c r="D349" s="29" t="s">
        <v>387</v>
      </c>
      <c r="E349" s="29" t="s">
        <v>22</v>
      </c>
      <c r="F349" s="29" t="s">
        <v>8</v>
      </c>
      <c r="G349" s="55">
        <v>100</v>
      </c>
      <c r="H349" s="63" t="s">
        <v>253</v>
      </c>
      <c r="I349" s="102">
        <v>0</v>
      </c>
      <c r="J349" s="101">
        <f t="shared" si="5"/>
        <v>0</v>
      </c>
      <c r="K349" s="63" t="s">
        <v>532</v>
      </c>
      <c r="L349" s="38"/>
    </row>
    <row r="350" spans="1:13" s="14" customFormat="1" ht="46.5" customHeight="1" outlineLevel="1" x14ac:dyDescent="0.25">
      <c r="A350" s="52"/>
      <c r="B350" s="32">
        <v>19</v>
      </c>
      <c r="C350" s="29" t="s">
        <v>275</v>
      </c>
      <c r="D350" s="29" t="s">
        <v>346</v>
      </c>
      <c r="E350" s="31" t="s">
        <v>429</v>
      </c>
      <c r="F350" s="29" t="s">
        <v>8</v>
      </c>
      <c r="G350" s="55">
        <v>200</v>
      </c>
      <c r="H350" s="63" t="s">
        <v>253</v>
      </c>
      <c r="I350" s="102">
        <v>0</v>
      </c>
      <c r="J350" s="101">
        <f t="shared" si="5"/>
        <v>0</v>
      </c>
      <c r="K350" s="63" t="s">
        <v>532</v>
      </c>
      <c r="L350" s="38"/>
    </row>
    <row r="351" spans="1:13" s="14" customFormat="1" ht="32.25" customHeight="1" outlineLevel="1" x14ac:dyDescent="0.25">
      <c r="A351" s="52"/>
      <c r="B351" s="32">
        <v>20</v>
      </c>
      <c r="C351" s="29" t="s">
        <v>279</v>
      </c>
      <c r="D351" s="29" t="s">
        <v>293</v>
      </c>
      <c r="E351" s="29" t="s">
        <v>22</v>
      </c>
      <c r="F351" s="29" t="s">
        <v>8</v>
      </c>
      <c r="G351" s="55">
        <v>100</v>
      </c>
      <c r="H351" s="63" t="s">
        <v>397</v>
      </c>
      <c r="I351" s="102">
        <v>0</v>
      </c>
      <c r="J351" s="101">
        <f t="shared" si="5"/>
        <v>0</v>
      </c>
      <c r="K351" s="63" t="s">
        <v>533</v>
      </c>
      <c r="L351" s="38"/>
    </row>
    <row r="352" spans="1:13" s="14" customFormat="1" ht="32.25" customHeight="1" outlineLevel="1" x14ac:dyDescent="0.25">
      <c r="A352" s="52"/>
      <c r="B352" s="32">
        <v>21</v>
      </c>
      <c r="C352" s="29" t="s">
        <v>279</v>
      </c>
      <c r="D352" s="29" t="s">
        <v>415</v>
      </c>
      <c r="E352" s="29" t="s">
        <v>22</v>
      </c>
      <c r="F352" s="29" t="s">
        <v>8</v>
      </c>
      <c r="G352" s="55">
        <v>100</v>
      </c>
      <c r="H352" s="63" t="s">
        <v>397</v>
      </c>
      <c r="I352" s="102">
        <v>0</v>
      </c>
      <c r="J352" s="101">
        <f t="shared" si="5"/>
        <v>0</v>
      </c>
      <c r="K352" s="63" t="s">
        <v>533</v>
      </c>
      <c r="L352" s="38"/>
    </row>
    <row r="353" spans="1:13" s="14" customFormat="1" ht="33.75" customHeight="1" outlineLevel="1" x14ac:dyDescent="0.25">
      <c r="A353" s="52"/>
      <c r="B353" s="32">
        <v>22</v>
      </c>
      <c r="C353" s="29" t="s">
        <v>441</v>
      </c>
      <c r="D353" s="29" t="s">
        <v>388</v>
      </c>
      <c r="E353" s="29" t="s">
        <v>22</v>
      </c>
      <c r="F353" s="29" t="s">
        <v>8</v>
      </c>
      <c r="G353" s="55">
        <v>100</v>
      </c>
      <c r="H353" s="63" t="s">
        <v>253</v>
      </c>
      <c r="I353" s="102">
        <v>0</v>
      </c>
      <c r="J353" s="101">
        <f t="shared" si="5"/>
        <v>0</v>
      </c>
      <c r="K353" s="63" t="s">
        <v>532</v>
      </c>
      <c r="L353" s="46">
        <v>1</v>
      </c>
      <c r="M353" s="45" t="s">
        <v>467</v>
      </c>
    </row>
    <row r="354" spans="1:13" s="14" customFormat="1" ht="33.75" customHeight="1" outlineLevel="1" x14ac:dyDescent="0.25">
      <c r="A354" s="52"/>
      <c r="B354" s="32">
        <v>23</v>
      </c>
      <c r="C354" s="29" t="s">
        <v>441</v>
      </c>
      <c r="D354" s="29" t="s">
        <v>389</v>
      </c>
      <c r="E354" s="29" t="s">
        <v>22</v>
      </c>
      <c r="F354" s="29" t="s">
        <v>8</v>
      </c>
      <c r="G354" s="55">
        <v>100</v>
      </c>
      <c r="H354" s="103" t="s">
        <v>253</v>
      </c>
      <c r="I354" s="102">
        <v>0</v>
      </c>
      <c r="J354" s="101">
        <f t="shared" si="5"/>
        <v>0</v>
      </c>
      <c r="K354" s="63" t="s">
        <v>532</v>
      </c>
      <c r="L354" s="46">
        <v>1</v>
      </c>
      <c r="M354" s="45" t="s">
        <v>467</v>
      </c>
    </row>
    <row r="355" spans="1:13" s="14" customFormat="1" ht="15.6" collapsed="1" x14ac:dyDescent="0.25">
      <c r="A355" s="125"/>
      <c r="B355" s="126"/>
      <c r="C355" s="126"/>
      <c r="D355" s="127"/>
      <c r="E355" s="94" t="s">
        <v>29</v>
      </c>
      <c r="F355" s="95"/>
      <c r="G355" s="96">
        <f>G9+G34+G53+G76+G94+G114+G140+G165+G192+G204+G219+G237+G265+G299+G316+G332</f>
        <v>48000</v>
      </c>
      <c r="H355" s="97"/>
      <c r="I355" s="105">
        <f>SUM(I9,I34,I53,I76,I94,I114,I140,I165,I192,I204,I219,I237,I265,I299,I316,I332)</f>
        <v>7937.6122400000013</v>
      </c>
      <c r="J355" s="84">
        <f t="shared" si="5"/>
        <v>0.16536692166666669</v>
      </c>
      <c r="K355" s="97"/>
      <c r="L355" s="38"/>
    </row>
    <row r="356" spans="1:13" x14ac:dyDescent="0.25">
      <c r="E356" s="21"/>
    </row>
    <row r="357" spans="1:13" ht="15.75" customHeight="1" x14ac:dyDescent="0.3">
      <c r="E357" s="21"/>
      <c r="G357" s="23"/>
      <c r="H357" s="113"/>
      <c r="I357" s="111"/>
      <c r="J357" s="112"/>
    </row>
    <row r="364" spans="1:13" x14ac:dyDescent="0.25">
      <c r="H364" s="22" t="s">
        <v>27</v>
      </c>
    </row>
  </sheetData>
  <autoFilter ref="A8:J355"/>
  <mergeCells count="7">
    <mergeCell ref="A355:D355"/>
    <mergeCell ref="G1:H1"/>
    <mergeCell ref="A6:H6"/>
    <mergeCell ref="G2:H2"/>
    <mergeCell ref="G3:H3"/>
    <mergeCell ref="G4:H4"/>
    <mergeCell ref="B332:D332"/>
  </mergeCells>
  <phoneticPr fontId="7" type="noConversion"/>
  <printOptions horizontalCentered="1"/>
  <pageMargins left="0.19685039370078741" right="0.19685039370078741" top="0.59055118110236227" bottom="0.59055118110236227" header="0.51181102362204722" footer="0.19685039370078741"/>
  <pageSetup paperSize="9" scale="43" firstPageNumber="2" fitToHeight="0" orientation="landscape" blackAndWhite="1" useFirstPageNumber="1" r:id="rId1"/>
  <headerFooter alignWithMargins="0">
    <oddFooter>&amp;C&amp;P</oddFooter>
  </headerFooter>
  <rowBreaks count="6" manualBreakCount="6">
    <brk id="33" max="10" man="1"/>
    <brk id="113" max="10" man="1"/>
    <brk id="139" max="10" man="1"/>
    <brk id="164" max="10" man="1"/>
    <brk id="191" max="10" man="1"/>
    <brk id="331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2016</vt:lpstr>
      <vt:lpstr>Лист1</vt:lpstr>
      <vt:lpstr>'2016'!Заголовки_для_печати</vt:lpstr>
      <vt:lpstr>'2016'!Область_печати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2016-08-18T06:03:48Z</cp:lastPrinted>
  <dcterms:created xsi:type="dcterms:W3CDTF">2009-06-17T10:58:00Z</dcterms:created>
  <dcterms:modified xsi:type="dcterms:W3CDTF">2016-08-29T12:48:33Z</dcterms:modified>
</cp:coreProperties>
</file>